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New document\Disbursement from June 1999 to  Date\Disbursement 2026\"/>
    </mc:Choice>
  </mc:AlternateContent>
  <xr:revisionPtr revIDLastSave="0" documentId="13_ncr:1_{349E1177-9776-414D-9060-D8478F6D6046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MONTHENTRY" sheetId="8" state="hidden" r:id="rId1"/>
    <sheet name="Sum &amp; FG" sheetId="4" r:id="rId2"/>
    <sheet name="State Details" sheetId="12" r:id="rId3"/>
    <sheet name="LGCs  Details" sheetId="31" r:id="rId4"/>
    <sheet name="Summary" sheetId="14" r:id="rId5"/>
    <sheet name="Ecology to States" sheetId="13" r:id="rId6"/>
    <sheet name="Ecology to LGCs" sheetId="21" r:id="rId7"/>
    <sheet name="ECOLOGY TO INDIVIDUAL LGCS" sheetId="19" r:id="rId8"/>
  </sheets>
  <definedNames>
    <definedName name="ACCTDATE">#REF!</definedName>
    <definedName name="acctmonth">MONTHENTRY!$F$6</definedName>
    <definedName name="previuosmonth">MONTHENTRY!$B$6</definedName>
    <definedName name="_xlnm.Print_Area" localSheetId="3">'LGCs  Details'!$A$1:$AA$412</definedName>
    <definedName name="_xlnm.Print_Area" localSheetId="2">'State Details'!$A$1:$W$48</definedName>
    <definedName name="_xlnm.Print_Area" localSheetId="1">'Sum &amp; FG'!$A$1:$J$45</definedName>
    <definedName name="_xlnm.Print_Area" localSheetId="4">Summary!$A$3:$K$44</definedName>
  </definedNames>
  <calcPr calcId="181029" calcMode="manual"/>
</workbook>
</file>

<file path=xl/calcChain.xml><?xml version="1.0" encoding="utf-8"?>
<calcChain xmlns="http://schemas.openxmlformats.org/spreadsheetml/2006/main">
  <c r="AA412" i="31" l="1"/>
  <c r="T46" i="12"/>
  <c r="I31" i="4"/>
  <c r="I32" i="4" s="1"/>
  <c r="H32" i="4"/>
  <c r="G780" i="19"/>
  <c r="F780" i="19"/>
  <c r="E780" i="19"/>
  <c r="D780" i="19"/>
  <c r="G779" i="19"/>
  <c r="G778" i="19"/>
  <c r="G777" i="19"/>
  <c r="G776" i="19"/>
  <c r="G775" i="19"/>
  <c r="G774" i="19"/>
  <c r="G773" i="19"/>
  <c r="G772" i="19"/>
  <c r="G771" i="19"/>
  <c r="G770" i="19"/>
  <c r="G769" i="19"/>
  <c r="G768" i="19"/>
  <c r="G767" i="19"/>
  <c r="G766" i="19"/>
  <c r="G765" i="19"/>
  <c r="G764" i="19"/>
  <c r="G763" i="19"/>
  <c r="G762" i="19"/>
  <c r="G761" i="19"/>
  <c r="G760" i="19"/>
  <c r="G759" i="19"/>
  <c r="G758" i="19"/>
  <c r="G757" i="19"/>
  <c r="G756" i="19"/>
  <c r="G755" i="19"/>
  <c r="G754" i="19"/>
  <c r="G753" i="19"/>
  <c r="G752" i="19"/>
  <c r="G751" i="19"/>
  <c r="G750" i="19"/>
  <c r="G749" i="19"/>
  <c r="G748" i="19"/>
  <c r="G747" i="19"/>
  <c r="G746" i="19"/>
  <c r="G745" i="19"/>
  <c r="G744" i="19"/>
  <c r="G743" i="19"/>
  <c r="G742" i="19"/>
  <c r="G741" i="19"/>
  <c r="G740" i="19"/>
  <c r="G739" i="19"/>
  <c r="G738" i="19"/>
  <c r="G737" i="19"/>
  <c r="G736" i="19"/>
  <c r="G735" i="19"/>
  <c r="G734" i="19"/>
  <c r="G733" i="19"/>
  <c r="G732" i="19"/>
  <c r="G731" i="19"/>
  <c r="G730" i="19"/>
  <c r="G729" i="19"/>
  <c r="G728" i="19"/>
  <c r="G727" i="19"/>
  <c r="G726" i="19"/>
  <c r="G725" i="19"/>
  <c r="G724" i="19"/>
  <c r="G723" i="19"/>
  <c r="G722" i="19"/>
  <c r="G721" i="19"/>
  <c r="G720" i="19"/>
  <c r="G719" i="19"/>
  <c r="G718" i="19"/>
  <c r="G717" i="19"/>
  <c r="G716" i="19"/>
  <c r="G715" i="19"/>
  <c r="G714" i="19"/>
  <c r="G713" i="19"/>
  <c r="G712" i="19"/>
  <c r="G711" i="19"/>
  <c r="G710" i="19"/>
  <c r="G709" i="19"/>
  <c r="G708" i="19"/>
  <c r="G707" i="19"/>
  <c r="G706" i="19"/>
  <c r="G705" i="19"/>
  <c r="G704" i="19"/>
  <c r="G703" i="19"/>
  <c r="G702" i="19"/>
  <c r="G701" i="19"/>
  <c r="G700" i="19"/>
  <c r="G699" i="19"/>
  <c r="G698" i="19"/>
  <c r="G697" i="19"/>
  <c r="G696" i="19"/>
  <c r="G695" i="19"/>
  <c r="G694" i="19"/>
  <c r="G693" i="19"/>
  <c r="G692" i="19"/>
  <c r="G691" i="19"/>
  <c r="G690" i="19"/>
  <c r="G689" i="19"/>
  <c r="G688" i="19"/>
  <c r="G687" i="19"/>
  <c r="G686" i="19"/>
  <c r="G685" i="19"/>
  <c r="G684" i="19"/>
  <c r="G683" i="19"/>
  <c r="G682" i="19"/>
  <c r="G681" i="19"/>
  <c r="G680" i="19"/>
  <c r="G679" i="19"/>
  <c r="G678" i="19"/>
  <c r="G677" i="19"/>
  <c r="G676" i="19"/>
  <c r="G675" i="19"/>
  <c r="G674" i="19"/>
  <c r="G673" i="19"/>
  <c r="G672" i="19"/>
  <c r="G671" i="19"/>
  <c r="G670" i="19"/>
  <c r="G669" i="19"/>
  <c r="G668" i="19"/>
  <c r="G667" i="19"/>
  <c r="G666" i="19"/>
  <c r="G665" i="19"/>
  <c r="G664" i="19"/>
  <c r="G663" i="19"/>
  <c r="G662" i="19"/>
  <c r="G661" i="19"/>
  <c r="G660" i="19"/>
  <c r="G659" i="19"/>
  <c r="G658" i="19"/>
  <c r="G657" i="19"/>
  <c r="G656" i="19"/>
  <c r="G655" i="19"/>
  <c r="G654" i="19"/>
  <c r="G653" i="19"/>
  <c r="G652" i="19"/>
  <c r="G651" i="19"/>
  <c r="G650" i="19"/>
  <c r="G649" i="19"/>
  <c r="G648" i="19"/>
  <c r="G647" i="19"/>
  <c r="G646" i="19"/>
  <c r="G645" i="19"/>
  <c r="G644" i="19"/>
  <c r="G643" i="19"/>
  <c r="G642" i="19"/>
  <c r="G641" i="19"/>
  <c r="G640" i="19"/>
  <c r="G639" i="19"/>
  <c r="G638" i="19"/>
  <c r="G637" i="19"/>
  <c r="G636" i="19"/>
  <c r="G635" i="19"/>
  <c r="G634" i="19"/>
  <c r="G633" i="19"/>
  <c r="G632" i="19"/>
  <c r="G631" i="19"/>
  <c r="G630" i="19"/>
  <c r="G629" i="19"/>
  <c r="G628" i="19"/>
  <c r="G627" i="19"/>
  <c r="G626" i="19"/>
  <c r="G625" i="19"/>
  <c r="G624" i="19"/>
  <c r="G623" i="19"/>
  <c r="G622" i="19"/>
  <c r="G621" i="19"/>
  <c r="G620" i="19"/>
  <c r="G619" i="19"/>
  <c r="G618" i="19"/>
  <c r="G617" i="19"/>
  <c r="G616" i="19"/>
  <c r="G615" i="19"/>
  <c r="G614" i="19"/>
  <c r="G613" i="19"/>
  <c r="G612" i="19"/>
  <c r="G611" i="19"/>
  <c r="G610" i="19"/>
  <c r="G609" i="19"/>
  <c r="G608" i="19"/>
  <c r="G607" i="19"/>
  <c r="G606" i="19"/>
  <c r="G605" i="19"/>
  <c r="G604" i="19"/>
  <c r="G603" i="19"/>
  <c r="G602" i="19"/>
  <c r="G601" i="19"/>
  <c r="G600" i="19"/>
  <c r="G599" i="19"/>
  <c r="G598" i="19"/>
  <c r="G597" i="19"/>
  <c r="G596" i="19"/>
  <c r="G595" i="19"/>
  <c r="G594" i="19"/>
  <c r="G593" i="19"/>
  <c r="G592" i="19"/>
  <c r="G591" i="19"/>
  <c r="G590" i="19"/>
  <c r="G589" i="19"/>
  <c r="G588" i="19"/>
  <c r="G587" i="19"/>
  <c r="G586" i="19"/>
  <c r="G585" i="19"/>
  <c r="G584" i="19"/>
  <c r="G583" i="19"/>
  <c r="G582" i="19"/>
  <c r="G581" i="19"/>
  <c r="G580" i="19"/>
  <c r="G579" i="19"/>
  <c r="G578" i="19"/>
  <c r="G577" i="19"/>
  <c r="G576" i="19"/>
  <c r="G575" i="19"/>
  <c r="G574" i="19"/>
  <c r="G573" i="19"/>
  <c r="G572" i="19"/>
  <c r="G571" i="19"/>
  <c r="G570" i="19"/>
  <c r="G569" i="19"/>
  <c r="G568" i="19"/>
  <c r="G567" i="19"/>
  <c r="G566" i="19"/>
  <c r="G565" i="19"/>
  <c r="G564" i="19"/>
  <c r="G563" i="19"/>
  <c r="G562" i="19"/>
  <c r="G561" i="19"/>
  <c r="G560" i="19"/>
  <c r="G559" i="19"/>
  <c r="G558" i="19"/>
  <c r="G557" i="19"/>
  <c r="G556" i="19"/>
  <c r="G555" i="19"/>
  <c r="G554" i="19"/>
  <c r="G553" i="19"/>
  <c r="G552" i="19"/>
  <c r="G551" i="19"/>
  <c r="G550" i="19"/>
  <c r="G549" i="19"/>
  <c r="G548" i="19"/>
  <c r="G547" i="19"/>
  <c r="G546" i="19"/>
  <c r="G545" i="19"/>
  <c r="G544" i="19"/>
  <c r="G543" i="19"/>
  <c r="G542" i="19"/>
  <c r="G541" i="19"/>
  <c r="G540" i="19"/>
  <c r="G539" i="19"/>
  <c r="G538" i="19"/>
  <c r="G537" i="19"/>
  <c r="G536" i="19"/>
  <c r="G535" i="19"/>
  <c r="G534" i="19"/>
  <c r="G533" i="19"/>
  <c r="G532" i="19"/>
  <c r="G531" i="19"/>
  <c r="G530" i="19"/>
  <c r="G529" i="19"/>
  <c r="G528" i="19"/>
  <c r="G527" i="19"/>
  <c r="G526" i="19"/>
  <c r="G525" i="19"/>
  <c r="G524" i="19"/>
  <c r="G523" i="19"/>
  <c r="G522" i="19"/>
  <c r="G521" i="19"/>
  <c r="G520" i="19"/>
  <c r="G519" i="19"/>
  <c r="G518" i="19"/>
  <c r="G517" i="19"/>
  <c r="G516" i="19"/>
  <c r="G515" i="19"/>
  <c r="G514" i="19"/>
  <c r="G513" i="19"/>
  <c r="G512" i="19"/>
  <c r="G511" i="19"/>
  <c r="G510" i="19"/>
  <c r="G509" i="19"/>
  <c r="G508" i="19"/>
  <c r="G507" i="19"/>
  <c r="G506" i="19"/>
  <c r="G505" i="19"/>
  <c r="G504" i="19"/>
  <c r="G503" i="19"/>
  <c r="G502" i="19"/>
  <c r="G501" i="19"/>
  <c r="G500" i="19"/>
  <c r="G499" i="19"/>
  <c r="G498" i="19"/>
  <c r="G497" i="19"/>
  <c r="G496" i="19"/>
  <c r="G495" i="19"/>
  <c r="G494" i="19"/>
  <c r="G493" i="19"/>
  <c r="G492" i="19"/>
  <c r="G491" i="19"/>
  <c r="G490" i="19"/>
  <c r="G489" i="19"/>
  <c r="G488" i="19"/>
  <c r="G487" i="19"/>
  <c r="G486" i="19"/>
  <c r="G485" i="19"/>
  <c r="G484" i="19"/>
  <c r="G483" i="19"/>
  <c r="G482" i="19"/>
  <c r="G481" i="19"/>
  <c r="G480" i="19"/>
  <c r="G479" i="19"/>
  <c r="G478" i="19"/>
  <c r="G477" i="19"/>
  <c r="G476" i="19"/>
  <c r="G475" i="19"/>
  <c r="G474" i="19"/>
  <c r="G473" i="19"/>
  <c r="G472" i="19"/>
  <c r="G471" i="19"/>
  <c r="G470" i="19"/>
  <c r="G469" i="19"/>
  <c r="G468" i="19"/>
  <c r="G467" i="19"/>
  <c r="G466" i="19"/>
  <c r="G465" i="19"/>
  <c r="G464" i="19"/>
  <c r="G463" i="19"/>
  <c r="G462" i="19"/>
  <c r="G461" i="19"/>
  <c r="G460" i="19"/>
  <c r="G459" i="19"/>
  <c r="G458" i="19"/>
  <c r="G457" i="19"/>
  <c r="G456" i="19"/>
  <c r="G455" i="19"/>
  <c r="G454" i="19"/>
  <c r="G453" i="19"/>
  <c r="G452" i="19"/>
  <c r="G451" i="19"/>
  <c r="G450" i="19"/>
  <c r="G449" i="19"/>
  <c r="G448" i="19"/>
  <c r="G447" i="19"/>
  <c r="G446" i="19"/>
  <c r="G445" i="19"/>
  <c r="G444" i="19"/>
  <c r="G443" i="19"/>
  <c r="G442" i="19"/>
  <c r="G441" i="19"/>
  <c r="G440" i="19"/>
  <c r="G439" i="19"/>
  <c r="G438" i="19"/>
  <c r="G437" i="19"/>
  <c r="G436" i="19"/>
  <c r="G435" i="19"/>
  <c r="G434" i="19"/>
  <c r="G433" i="19"/>
  <c r="G432" i="19"/>
  <c r="G431" i="19"/>
  <c r="G430" i="19"/>
  <c r="G429" i="19"/>
  <c r="G428" i="19"/>
  <c r="G427" i="19"/>
  <c r="G426" i="19"/>
  <c r="G425" i="19"/>
  <c r="G424" i="19"/>
  <c r="G423" i="19"/>
  <c r="G422" i="19"/>
  <c r="G421" i="19"/>
  <c r="G420" i="19"/>
  <c r="G419" i="19"/>
  <c r="G418" i="19"/>
  <c r="G417" i="19"/>
  <c r="G416" i="19"/>
  <c r="G415" i="19"/>
  <c r="G414" i="19"/>
  <c r="G413" i="19"/>
  <c r="G412" i="19"/>
  <c r="G411" i="19"/>
  <c r="G410" i="19"/>
  <c r="G409" i="19"/>
  <c r="G408" i="19"/>
  <c r="G407" i="19"/>
  <c r="G406" i="19"/>
  <c r="G405" i="19"/>
  <c r="G404" i="19"/>
  <c r="G403" i="19"/>
  <c r="G402" i="19"/>
  <c r="G401" i="19"/>
  <c r="G400" i="19"/>
  <c r="G399" i="19"/>
  <c r="G398" i="19"/>
  <c r="G397" i="19"/>
  <c r="G396" i="19"/>
  <c r="G395" i="19"/>
  <c r="G394" i="19"/>
  <c r="G393" i="19"/>
  <c r="G392" i="19"/>
  <c r="G391" i="19"/>
  <c r="G390" i="19"/>
  <c r="G389" i="19"/>
  <c r="G388" i="19"/>
  <c r="G387" i="19"/>
  <c r="G386" i="19"/>
  <c r="G385" i="19"/>
  <c r="G384" i="19"/>
  <c r="G383" i="19"/>
  <c r="G382" i="19"/>
  <c r="G381" i="19"/>
  <c r="G380" i="19"/>
  <c r="G379" i="19"/>
  <c r="G378" i="19"/>
  <c r="G377" i="19"/>
  <c r="G376" i="19"/>
  <c r="G375" i="19"/>
  <c r="G374" i="19"/>
  <c r="G373" i="19"/>
  <c r="G372" i="19"/>
  <c r="G371" i="19"/>
  <c r="G370" i="19"/>
  <c r="G369" i="19"/>
  <c r="G368" i="19"/>
  <c r="G367" i="19"/>
  <c r="G366" i="19"/>
  <c r="G365" i="19"/>
  <c r="G364" i="19"/>
  <c r="G363" i="19"/>
  <c r="G362" i="19"/>
  <c r="G361" i="19"/>
  <c r="G360" i="19"/>
  <c r="G359" i="19"/>
  <c r="G358" i="19"/>
  <c r="G357" i="19"/>
  <c r="G356" i="19"/>
  <c r="G355" i="19"/>
  <c r="G354" i="19"/>
  <c r="G353" i="19"/>
  <c r="G352" i="19"/>
  <c r="G351" i="19"/>
  <c r="G350" i="19"/>
  <c r="G349" i="19"/>
  <c r="G348" i="19"/>
  <c r="G347" i="19"/>
  <c r="G346" i="19"/>
  <c r="G345" i="19"/>
  <c r="G344" i="19"/>
  <c r="G343" i="19"/>
  <c r="G342" i="19"/>
  <c r="G341" i="19"/>
  <c r="G340" i="19"/>
  <c r="G339" i="19"/>
  <c r="G338" i="19"/>
  <c r="G337" i="19"/>
  <c r="G336" i="19"/>
  <c r="G335" i="19"/>
  <c r="G334" i="19"/>
  <c r="G333" i="19"/>
  <c r="G332" i="19"/>
  <c r="G331" i="19"/>
  <c r="G330" i="19"/>
  <c r="G329" i="19"/>
  <c r="G328" i="19"/>
  <c r="G327" i="19"/>
  <c r="G326" i="19"/>
  <c r="G325" i="19"/>
  <c r="G324" i="19"/>
  <c r="G323" i="19"/>
  <c r="G322" i="19"/>
  <c r="G321" i="19"/>
  <c r="G320" i="19"/>
  <c r="G319" i="19"/>
  <c r="G318" i="19"/>
  <c r="G317" i="19"/>
  <c r="G316" i="19"/>
  <c r="G315" i="19"/>
  <c r="G314" i="19"/>
  <c r="G313" i="19"/>
  <c r="G312" i="19"/>
  <c r="G311" i="19"/>
  <c r="G310" i="19"/>
  <c r="G309" i="19"/>
  <c r="G308" i="19"/>
  <c r="G307" i="19"/>
  <c r="G306" i="19"/>
  <c r="G305" i="19"/>
  <c r="G304" i="19"/>
  <c r="G303" i="19"/>
  <c r="G302" i="19"/>
  <c r="G301" i="19"/>
  <c r="G300" i="19"/>
  <c r="G299" i="19"/>
  <c r="G298" i="19"/>
  <c r="G297" i="19"/>
  <c r="G296" i="19"/>
  <c r="G295" i="19"/>
  <c r="G294" i="19"/>
  <c r="G293" i="19"/>
  <c r="G292" i="19"/>
  <c r="G291" i="19"/>
  <c r="G290" i="19"/>
  <c r="G289" i="19"/>
  <c r="G288" i="19"/>
  <c r="G287" i="19"/>
  <c r="G286" i="19"/>
  <c r="G285" i="19"/>
  <c r="G284" i="19"/>
  <c r="G283" i="19"/>
  <c r="G282" i="19"/>
  <c r="G281" i="19"/>
  <c r="G280" i="19"/>
  <c r="G279" i="19"/>
  <c r="G278" i="19"/>
  <c r="G277" i="19"/>
  <c r="G276" i="19"/>
  <c r="G275" i="19"/>
  <c r="G274" i="19"/>
  <c r="G273" i="19"/>
  <c r="G272" i="19"/>
  <c r="G271" i="19"/>
  <c r="G270" i="19"/>
  <c r="G269" i="19"/>
  <c r="G268" i="19"/>
  <c r="G267" i="19"/>
  <c r="G266" i="19"/>
  <c r="G265" i="19"/>
  <c r="G264" i="19"/>
  <c r="G263" i="19"/>
  <c r="G262" i="19"/>
  <c r="G261" i="19"/>
  <c r="G260" i="19"/>
  <c r="G259" i="19"/>
  <c r="G258" i="19"/>
  <c r="G257" i="19"/>
  <c r="G256" i="19"/>
  <c r="G255" i="19"/>
  <c r="G254" i="19"/>
  <c r="G253" i="19"/>
  <c r="G252" i="19"/>
  <c r="G251" i="19"/>
  <c r="G250" i="19"/>
  <c r="G249" i="19"/>
  <c r="G248" i="19"/>
  <c r="G247" i="19"/>
  <c r="G246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27" i="19"/>
  <c r="G226" i="19"/>
  <c r="G225" i="19"/>
  <c r="G224" i="19"/>
  <c r="G223" i="19"/>
  <c r="G222" i="19"/>
  <c r="G221" i="19"/>
  <c r="G220" i="19"/>
  <c r="G219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199" i="19"/>
  <c r="G198" i="19"/>
  <c r="G197" i="19"/>
  <c r="G196" i="19"/>
  <c r="G195" i="19"/>
  <c r="G194" i="19"/>
  <c r="G193" i="19"/>
  <c r="G192" i="19"/>
  <c r="G191" i="19"/>
  <c r="G190" i="19"/>
  <c r="G189" i="19"/>
  <c r="G188" i="19"/>
  <c r="G187" i="19"/>
  <c r="G186" i="19"/>
  <c r="G185" i="19"/>
  <c r="G184" i="19"/>
  <c r="G183" i="19"/>
  <c r="G182" i="19"/>
  <c r="G181" i="19"/>
  <c r="G180" i="19"/>
  <c r="G179" i="19"/>
  <c r="G178" i="19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F43" i="21"/>
  <c r="E43" i="21"/>
  <c r="D43" i="21"/>
  <c r="C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42" i="13"/>
  <c r="E42" i="13"/>
  <c r="D42" i="13"/>
  <c r="C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K43" i="14"/>
  <c r="J43" i="14"/>
  <c r="I43" i="14"/>
  <c r="H43" i="14"/>
  <c r="G43" i="14"/>
  <c r="F43" i="14"/>
  <c r="E43" i="14"/>
  <c r="D43" i="14"/>
  <c r="C43" i="14"/>
  <c r="K42" i="14"/>
  <c r="I42" i="14"/>
  <c r="K41" i="14"/>
  <c r="I41" i="14"/>
  <c r="K40" i="14"/>
  <c r="I40" i="14"/>
  <c r="K39" i="14"/>
  <c r="I39" i="14"/>
  <c r="H39" i="14"/>
  <c r="K38" i="14"/>
  <c r="I38" i="14"/>
  <c r="K37" i="14"/>
  <c r="I37" i="14"/>
  <c r="H37" i="14"/>
  <c r="K36" i="14"/>
  <c r="I36" i="14"/>
  <c r="H36" i="14"/>
  <c r="K35" i="14"/>
  <c r="I35" i="14"/>
  <c r="K34" i="14"/>
  <c r="I34" i="14"/>
  <c r="K33" i="14"/>
  <c r="I33" i="14"/>
  <c r="H33" i="14"/>
  <c r="K32" i="14"/>
  <c r="I32" i="14"/>
  <c r="K31" i="14"/>
  <c r="I31" i="14"/>
  <c r="H31" i="14"/>
  <c r="K30" i="14"/>
  <c r="I30" i="14"/>
  <c r="H30" i="14"/>
  <c r="K29" i="14"/>
  <c r="I29" i="14"/>
  <c r="K28" i="14"/>
  <c r="I28" i="14"/>
  <c r="H28" i="14"/>
  <c r="K27" i="14"/>
  <c r="I27" i="14"/>
  <c r="H27" i="14"/>
  <c r="K26" i="14"/>
  <c r="I26" i="14"/>
  <c r="H26" i="14"/>
  <c r="K25" i="14"/>
  <c r="I25" i="14"/>
  <c r="K24" i="14"/>
  <c r="I24" i="14"/>
  <c r="K23" i="14"/>
  <c r="I23" i="14"/>
  <c r="H23" i="14"/>
  <c r="K22" i="14"/>
  <c r="I22" i="14"/>
  <c r="K21" i="14"/>
  <c r="I21" i="14"/>
  <c r="H21" i="14"/>
  <c r="K20" i="14"/>
  <c r="I20" i="14"/>
  <c r="H20" i="14"/>
  <c r="K19" i="14"/>
  <c r="I19" i="14"/>
  <c r="K18" i="14"/>
  <c r="I18" i="14"/>
  <c r="K17" i="14"/>
  <c r="I17" i="14"/>
  <c r="H17" i="14"/>
  <c r="K16" i="14"/>
  <c r="I16" i="14"/>
  <c r="D16" i="14"/>
  <c r="K15" i="14"/>
  <c r="I15" i="14"/>
  <c r="H15" i="14"/>
  <c r="K14" i="14"/>
  <c r="I14" i="14"/>
  <c r="H14" i="14"/>
  <c r="K13" i="14"/>
  <c r="I13" i="14"/>
  <c r="K12" i="14"/>
  <c r="I12" i="14"/>
  <c r="H12" i="14"/>
  <c r="K11" i="14"/>
  <c r="I11" i="14"/>
  <c r="H11" i="14"/>
  <c r="K10" i="14"/>
  <c r="I10" i="14"/>
  <c r="K9" i="14"/>
  <c r="I9" i="14"/>
  <c r="K8" i="14"/>
  <c r="I8" i="14"/>
  <c r="H8" i="14"/>
  <c r="K7" i="14"/>
  <c r="I7" i="14"/>
  <c r="K6" i="14"/>
  <c r="I6" i="14"/>
  <c r="H6" i="14"/>
  <c r="N413" i="31"/>
  <c r="M413" i="31"/>
  <c r="L413" i="31"/>
  <c r="K413" i="31"/>
  <c r="J413" i="31"/>
  <c r="I413" i="31"/>
  <c r="H413" i="31"/>
  <c r="G413" i="31"/>
  <c r="F413" i="31"/>
  <c r="E413" i="31"/>
  <c r="M412" i="31"/>
  <c r="K412" i="31"/>
  <c r="AA411" i="31"/>
  <c r="Z411" i="31"/>
  <c r="Y411" i="31"/>
  <c r="X411" i="31"/>
  <c r="W411" i="31"/>
  <c r="V411" i="31"/>
  <c r="U411" i="31"/>
  <c r="S411" i="31"/>
  <c r="M411" i="31"/>
  <c r="K411" i="31"/>
  <c r="AA410" i="31"/>
  <c r="Y410" i="31"/>
  <c r="M410" i="31"/>
  <c r="K410" i="31"/>
  <c r="AA409" i="31"/>
  <c r="Y409" i="31"/>
  <c r="M409" i="31"/>
  <c r="K409" i="31"/>
  <c r="AA408" i="31"/>
  <c r="Y408" i="31"/>
  <c r="M408" i="31"/>
  <c r="K408" i="31"/>
  <c r="AA407" i="31"/>
  <c r="Y407" i="31"/>
  <c r="M407" i="31"/>
  <c r="K407" i="31"/>
  <c r="AA406" i="31"/>
  <c r="Y406" i="31"/>
  <c r="M406" i="31"/>
  <c r="K406" i="31"/>
  <c r="AA405" i="31"/>
  <c r="Y405" i="31"/>
  <c r="M405" i="31"/>
  <c r="K405" i="31"/>
  <c r="AA404" i="31"/>
  <c r="Z404" i="31"/>
  <c r="Y404" i="31"/>
  <c r="X404" i="31"/>
  <c r="W404" i="31"/>
  <c r="V404" i="31"/>
  <c r="U404" i="31"/>
  <c r="S404" i="31"/>
  <c r="M404" i="31"/>
  <c r="K404" i="31"/>
  <c r="AA403" i="31"/>
  <c r="Y403" i="31"/>
  <c r="M403" i="31"/>
  <c r="K403" i="31"/>
  <c r="AA402" i="31"/>
  <c r="Y402" i="31"/>
  <c r="M402" i="31"/>
  <c r="K402" i="31"/>
  <c r="AA401" i="31"/>
  <c r="Y401" i="31"/>
  <c r="M401" i="31"/>
  <c r="K401" i="31"/>
  <c r="AA400" i="31"/>
  <c r="Y400" i="31"/>
  <c r="M400" i="31"/>
  <c r="K400" i="31"/>
  <c r="AA399" i="31"/>
  <c r="Y399" i="31"/>
  <c r="M399" i="31"/>
  <c r="K399" i="31"/>
  <c r="AA398" i="31"/>
  <c r="Y398" i="31"/>
  <c r="M398" i="31"/>
  <c r="K398" i="31"/>
  <c r="AA397" i="31"/>
  <c r="Y397" i="31"/>
  <c r="M397" i="31"/>
  <c r="K397" i="31"/>
  <c r="AA396" i="31"/>
  <c r="Y396" i="31"/>
  <c r="M396" i="31"/>
  <c r="K396" i="31"/>
  <c r="AA395" i="31"/>
  <c r="Y395" i="31"/>
  <c r="M395" i="31"/>
  <c r="K395" i="31"/>
  <c r="AA394" i="31"/>
  <c r="Y394" i="31"/>
  <c r="M394" i="31"/>
  <c r="K394" i="31"/>
  <c r="AA393" i="31"/>
  <c r="Y393" i="31"/>
  <c r="M393" i="31"/>
  <c r="K393" i="31"/>
  <c r="AA392" i="31"/>
  <c r="Y392" i="31"/>
  <c r="M392" i="31"/>
  <c r="K392" i="31"/>
  <c r="AA391" i="31"/>
  <c r="Y391" i="31"/>
  <c r="M391" i="31"/>
  <c r="K391" i="31"/>
  <c r="AA390" i="31"/>
  <c r="Y390" i="31"/>
  <c r="M390" i="31"/>
  <c r="K390" i="31"/>
  <c r="AA389" i="31"/>
  <c r="Z389" i="31"/>
  <c r="Y389" i="31"/>
  <c r="X389" i="31"/>
  <c r="W389" i="31"/>
  <c r="V389" i="31"/>
  <c r="U389" i="31"/>
  <c r="S389" i="31"/>
  <c r="M389" i="31"/>
  <c r="K389" i="31"/>
  <c r="AA388" i="31"/>
  <c r="Y388" i="31"/>
  <c r="M388" i="31"/>
  <c r="K388" i="31"/>
  <c r="AA387" i="31"/>
  <c r="Y387" i="31"/>
  <c r="M387" i="31"/>
  <c r="L387" i="31"/>
  <c r="K387" i="31"/>
  <c r="J387" i="31"/>
  <c r="I387" i="31"/>
  <c r="H387" i="31"/>
  <c r="G387" i="31"/>
  <c r="E387" i="31"/>
  <c r="AA386" i="31"/>
  <c r="Y386" i="31"/>
  <c r="M386" i="31"/>
  <c r="K386" i="31"/>
  <c r="J386" i="31"/>
  <c r="AA385" i="31"/>
  <c r="Y385" i="31"/>
  <c r="M385" i="31"/>
  <c r="K385" i="31"/>
  <c r="J385" i="31"/>
  <c r="AA384" i="31"/>
  <c r="Y384" i="31"/>
  <c r="M384" i="31"/>
  <c r="K384" i="31"/>
  <c r="J384" i="31"/>
  <c r="AA383" i="31"/>
  <c r="Y383" i="31"/>
  <c r="M383" i="31"/>
  <c r="K383" i="31"/>
  <c r="J383" i="31"/>
  <c r="AA382" i="31"/>
  <c r="Y382" i="31"/>
  <c r="M382" i="31"/>
  <c r="K382" i="31"/>
  <c r="J382" i="31"/>
  <c r="AA381" i="31"/>
  <c r="Y381" i="31"/>
  <c r="M381" i="31"/>
  <c r="K381" i="31"/>
  <c r="J381" i="31"/>
  <c r="AA380" i="31"/>
  <c r="Y380" i="31"/>
  <c r="M380" i="31"/>
  <c r="K380" i="31"/>
  <c r="J380" i="31"/>
  <c r="AA379" i="31"/>
  <c r="Y379" i="31"/>
  <c r="M379" i="31"/>
  <c r="K379" i="31"/>
  <c r="J379" i="31"/>
  <c r="AA378" i="31"/>
  <c r="Y378" i="31"/>
  <c r="M378" i="31"/>
  <c r="K378" i="31"/>
  <c r="J378" i="31"/>
  <c r="AA377" i="31"/>
  <c r="Y377" i="31"/>
  <c r="M377" i="31"/>
  <c r="K377" i="31"/>
  <c r="J377" i="31"/>
  <c r="AA376" i="31"/>
  <c r="Y376" i="31"/>
  <c r="M376" i="31"/>
  <c r="K376" i="31"/>
  <c r="J376" i="31"/>
  <c r="AA375" i="31"/>
  <c r="Y375" i="31"/>
  <c r="M375" i="31"/>
  <c r="K375" i="31"/>
  <c r="J375" i="31"/>
  <c r="AA374" i="31"/>
  <c r="Y374" i="31"/>
  <c r="M374" i="31"/>
  <c r="K374" i="31"/>
  <c r="J374" i="31"/>
  <c r="AA373" i="31"/>
  <c r="Y373" i="31"/>
  <c r="M373" i="31"/>
  <c r="K373" i="31"/>
  <c r="J373" i="31"/>
  <c r="AA372" i="31"/>
  <c r="Y372" i="31"/>
  <c r="M372" i="31"/>
  <c r="K372" i="31"/>
  <c r="J372" i="31"/>
  <c r="AA371" i="31"/>
  <c r="Z371" i="31"/>
  <c r="Y371" i="31"/>
  <c r="X371" i="31"/>
  <c r="W371" i="31"/>
  <c r="V371" i="31"/>
  <c r="U371" i="31"/>
  <c r="S371" i="31"/>
  <c r="M371" i="31"/>
  <c r="K371" i="31"/>
  <c r="J371" i="31"/>
  <c r="AA370" i="31"/>
  <c r="Y370" i="31"/>
  <c r="X370" i="31"/>
  <c r="M370" i="31"/>
  <c r="K370" i="31"/>
  <c r="J370" i="31"/>
  <c r="AA369" i="31"/>
  <c r="Y369" i="31"/>
  <c r="X369" i="31"/>
  <c r="M369" i="31"/>
  <c r="K369" i="31"/>
  <c r="J369" i="31"/>
  <c r="AA368" i="31"/>
  <c r="Y368" i="31"/>
  <c r="X368" i="31"/>
  <c r="M368" i="31"/>
  <c r="K368" i="31"/>
  <c r="J368" i="31"/>
  <c r="AA367" i="31"/>
  <c r="Y367" i="31"/>
  <c r="X367" i="31"/>
  <c r="M367" i="31"/>
  <c r="K367" i="31"/>
  <c r="J367" i="31"/>
  <c r="AA366" i="31"/>
  <c r="Y366" i="31"/>
  <c r="X366" i="31"/>
  <c r="M366" i="31"/>
  <c r="K366" i="31"/>
  <c r="J366" i="31"/>
  <c r="AA365" i="31"/>
  <c r="Y365" i="31"/>
  <c r="X365" i="31"/>
  <c r="M365" i="31"/>
  <c r="K365" i="31"/>
  <c r="J365" i="31"/>
  <c r="AA364" i="31"/>
  <c r="Y364" i="31"/>
  <c r="X364" i="31"/>
  <c r="M364" i="31"/>
  <c r="K364" i="31"/>
  <c r="J364" i="31"/>
  <c r="AA363" i="31"/>
  <c r="Y363" i="31"/>
  <c r="X363" i="31"/>
  <c r="M363" i="31"/>
  <c r="L363" i="31"/>
  <c r="K363" i="31"/>
  <c r="J363" i="31"/>
  <c r="I363" i="31"/>
  <c r="H363" i="31"/>
  <c r="G363" i="31"/>
  <c r="E363" i="31"/>
  <c r="AA362" i="31"/>
  <c r="Y362" i="31"/>
  <c r="X362" i="31"/>
  <c r="M362" i="31"/>
  <c r="K362" i="31"/>
  <c r="AA361" i="31"/>
  <c r="Y361" i="31"/>
  <c r="X361" i="31"/>
  <c r="M361" i="31"/>
  <c r="K361" i="31"/>
  <c r="AA360" i="31"/>
  <c r="Y360" i="31"/>
  <c r="X360" i="31"/>
  <c r="M360" i="31"/>
  <c r="K360" i="31"/>
  <c r="AA359" i="31"/>
  <c r="Y359" i="31"/>
  <c r="X359" i="31"/>
  <c r="M359" i="31"/>
  <c r="K359" i="31"/>
  <c r="AA358" i="31"/>
  <c r="Y358" i="31"/>
  <c r="X358" i="31"/>
  <c r="M358" i="31"/>
  <c r="K358" i="31"/>
  <c r="AA357" i="31"/>
  <c r="Y357" i="31"/>
  <c r="X357" i="31"/>
  <c r="M357" i="31"/>
  <c r="K357" i="31"/>
  <c r="AA356" i="31"/>
  <c r="Y356" i="31"/>
  <c r="X356" i="31"/>
  <c r="M356" i="31"/>
  <c r="K356" i="31"/>
  <c r="AA355" i="31"/>
  <c r="Y355" i="31"/>
  <c r="X355" i="31"/>
  <c r="M355" i="31"/>
  <c r="K355" i="31"/>
  <c r="AA354" i="31"/>
  <c r="Z354" i="31"/>
  <c r="Y354" i="31"/>
  <c r="X354" i="31"/>
  <c r="W354" i="31"/>
  <c r="V354" i="31"/>
  <c r="U354" i="31"/>
  <c r="S354" i="31"/>
  <c r="M354" i="31"/>
  <c r="K354" i="31"/>
  <c r="AA353" i="31"/>
  <c r="Y353" i="31"/>
  <c r="M353" i="31"/>
  <c r="K353" i="31"/>
  <c r="AA352" i="31"/>
  <c r="Y352" i="31"/>
  <c r="M352" i="31"/>
  <c r="K352" i="31"/>
  <c r="AA351" i="31"/>
  <c r="Y351" i="31"/>
  <c r="M351" i="31"/>
  <c r="K351" i="31"/>
  <c r="AA350" i="31"/>
  <c r="Y350" i="31"/>
  <c r="M350" i="31"/>
  <c r="K350" i="31"/>
  <c r="AA349" i="31"/>
  <c r="Y349" i="31"/>
  <c r="M349" i="31"/>
  <c r="K349" i="31"/>
  <c r="AA348" i="31"/>
  <c r="Y348" i="31"/>
  <c r="M348" i="31"/>
  <c r="K348" i="31"/>
  <c r="AA347" i="31"/>
  <c r="Y347" i="31"/>
  <c r="M347" i="31"/>
  <c r="K347" i="31"/>
  <c r="AA346" i="31"/>
  <c r="Y346" i="31"/>
  <c r="M346" i="31"/>
  <c r="K346" i="31"/>
  <c r="AA345" i="31"/>
  <c r="Y345" i="31"/>
  <c r="M345" i="31"/>
  <c r="K345" i="31"/>
  <c r="AA344" i="31"/>
  <c r="Y344" i="31"/>
  <c r="M344" i="31"/>
  <c r="K344" i="31"/>
  <c r="AA343" i="31"/>
  <c r="Y343" i="31"/>
  <c r="M343" i="31"/>
  <c r="K343" i="31"/>
  <c r="AA342" i="31"/>
  <c r="Y342" i="31"/>
  <c r="M342" i="31"/>
  <c r="K342" i="31"/>
  <c r="AA341" i="31"/>
  <c r="Y341" i="31"/>
  <c r="M341" i="31"/>
  <c r="K341" i="31"/>
  <c r="AA340" i="31"/>
  <c r="Y340" i="31"/>
  <c r="M340" i="31"/>
  <c r="K340" i="31"/>
  <c r="AA339" i="31"/>
  <c r="Y339" i="31"/>
  <c r="M339" i="31"/>
  <c r="K339" i="31"/>
  <c r="AA338" i="31"/>
  <c r="Y338" i="31"/>
  <c r="M338" i="31"/>
  <c r="K338" i="31"/>
  <c r="AA337" i="31"/>
  <c r="Y337" i="31"/>
  <c r="M337" i="31"/>
  <c r="K337" i="31"/>
  <c r="AA336" i="31"/>
  <c r="Y336" i="31"/>
  <c r="M336" i="31"/>
  <c r="K336" i="31"/>
  <c r="AA335" i="31"/>
  <c r="Y335" i="31"/>
  <c r="N335" i="31"/>
  <c r="M335" i="31"/>
  <c r="L335" i="31"/>
  <c r="K335" i="31"/>
  <c r="J335" i="31"/>
  <c r="I335" i="31"/>
  <c r="H335" i="31"/>
  <c r="G335" i="31"/>
  <c r="E335" i="31"/>
  <c r="AA334" i="31"/>
  <c r="Y334" i="31"/>
  <c r="M334" i="31"/>
  <c r="K334" i="31"/>
  <c r="AA333" i="31"/>
  <c r="Y333" i="31"/>
  <c r="M333" i="31"/>
  <c r="K333" i="31"/>
  <c r="AA332" i="31"/>
  <c r="Y332" i="31"/>
  <c r="M332" i="31"/>
  <c r="K332" i="31"/>
  <c r="AA331" i="31"/>
  <c r="Y331" i="31"/>
  <c r="M331" i="31"/>
  <c r="K331" i="31"/>
  <c r="AA330" i="31"/>
  <c r="Z330" i="31"/>
  <c r="Y330" i="31"/>
  <c r="X330" i="31"/>
  <c r="W330" i="31"/>
  <c r="V330" i="31"/>
  <c r="U330" i="31"/>
  <c r="S330" i="31"/>
  <c r="M330" i="31"/>
  <c r="K330" i="31"/>
  <c r="AA329" i="31"/>
  <c r="Y329" i="31"/>
  <c r="M329" i="31"/>
  <c r="K329" i="31"/>
  <c r="AA328" i="31"/>
  <c r="Y328" i="31"/>
  <c r="M328" i="31"/>
  <c r="K328" i="31"/>
  <c r="AA327" i="31"/>
  <c r="Y327" i="31"/>
  <c r="M327" i="31"/>
  <c r="K327" i="31"/>
  <c r="AA326" i="31"/>
  <c r="Y326" i="31"/>
  <c r="M326" i="31"/>
  <c r="K326" i="31"/>
  <c r="AA325" i="31"/>
  <c r="Y325" i="31"/>
  <c r="M325" i="31"/>
  <c r="K325" i="31"/>
  <c r="AA324" i="31"/>
  <c r="Y324" i="31"/>
  <c r="M324" i="31"/>
  <c r="K324" i="31"/>
  <c r="AA323" i="31"/>
  <c r="Y323" i="31"/>
  <c r="M323" i="31"/>
  <c r="K323" i="31"/>
  <c r="AA322" i="31"/>
  <c r="Y322" i="31"/>
  <c r="M322" i="31"/>
  <c r="K322" i="31"/>
  <c r="AA321" i="31"/>
  <c r="Y321" i="31"/>
  <c r="M321" i="31"/>
  <c r="K321" i="31"/>
  <c r="AA320" i="31"/>
  <c r="Y320" i="31"/>
  <c r="M320" i="31"/>
  <c r="K320" i="31"/>
  <c r="AA319" i="31"/>
  <c r="Y319" i="31"/>
  <c r="M319" i="31"/>
  <c r="K319" i="31"/>
  <c r="AA318" i="31"/>
  <c r="Y318" i="31"/>
  <c r="M318" i="31"/>
  <c r="K318" i="31"/>
  <c r="AA317" i="31"/>
  <c r="Y317" i="31"/>
  <c r="M317" i="31"/>
  <c r="K317" i="31"/>
  <c r="AA316" i="31"/>
  <c r="Y316" i="31"/>
  <c r="M316" i="31"/>
  <c r="K316" i="31"/>
  <c r="AA315" i="31"/>
  <c r="Y315" i="31"/>
  <c r="M315" i="31"/>
  <c r="K315" i="31"/>
  <c r="AA314" i="31"/>
  <c r="Y314" i="31"/>
  <c r="M314" i="31"/>
  <c r="K314" i="31"/>
  <c r="AA313" i="31"/>
  <c r="Y313" i="31"/>
  <c r="M313" i="31"/>
  <c r="K313" i="31"/>
  <c r="AA312" i="31"/>
  <c r="Y312" i="31"/>
  <c r="M312" i="31"/>
  <c r="K312" i="31"/>
  <c r="AA311" i="31"/>
  <c r="Y311" i="31"/>
  <c r="M311" i="31"/>
  <c r="K311" i="31"/>
  <c r="AA310" i="31"/>
  <c r="Y310" i="31"/>
  <c r="M310" i="31"/>
  <c r="K310" i="31"/>
  <c r="AA309" i="31"/>
  <c r="Y309" i="31"/>
  <c r="M309" i="31"/>
  <c r="K309" i="31"/>
  <c r="AA308" i="31"/>
  <c r="Y308" i="31"/>
  <c r="M308" i="31"/>
  <c r="K308" i="31"/>
  <c r="AA307" i="31"/>
  <c r="Y307" i="31"/>
  <c r="M307" i="31"/>
  <c r="L307" i="31"/>
  <c r="K307" i="31"/>
  <c r="J307" i="31"/>
  <c r="I307" i="31"/>
  <c r="H307" i="31"/>
  <c r="G307" i="31"/>
  <c r="E307" i="31"/>
  <c r="AA306" i="31"/>
  <c r="Z306" i="31"/>
  <c r="Y306" i="31"/>
  <c r="X306" i="31"/>
  <c r="W306" i="31"/>
  <c r="V306" i="31"/>
  <c r="U306" i="31"/>
  <c r="S306" i="31"/>
  <c r="M306" i="31"/>
  <c r="K306" i="31"/>
  <c r="J306" i="31"/>
  <c r="AA305" i="31"/>
  <c r="Y305" i="31"/>
  <c r="X305" i="31"/>
  <c r="M305" i="31"/>
  <c r="K305" i="31"/>
  <c r="J305" i="31"/>
  <c r="AA304" i="31"/>
  <c r="Y304" i="31"/>
  <c r="X304" i="31"/>
  <c r="M304" i="31"/>
  <c r="K304" i="31"/>
  <c r="J304" i="31"/>
  <c r="AA303" i="31"/>
  <c r="Y303" i="31"/>
  <c r="X303" i="31"/>
  <c r="M303" i="31"/>
  <c r="K303" i="31"/>
  <c r="J303" i="31"/>
  <c r="AA302" i="31"/>
  <c r="Y302" i="31"/>
  <c r="X302" i="31"/>
  <c r="M302" i="31"/>
  <c r="K302" i="31"/>
  <c r="J302" i="31"/>
  <c r="AA301" i="31"/>
  <c r="Y301" i="31"/>
  <c r="X301" i="31"/>
  <c r="M301" i="31"/>
  <c r="K301" i="31"/>
  <c r="J301" i="31"/>
  <c r="AA300" i="31"/>
  <c r="Y300" i="31"/>
  <c r="X300" i="31"/>
  <c r="M300" i="31"/>
  <c r="K300" i="31"/>
  <c r="J300" i="31"/>
  <c r="AA299" i="31"/>
  <c r="Y299" i="31"/>
  <c r="X299" i="31"/>
  <c r="M299" i="31"/>
  <c r="K299" i="31"/>
  <c r="J299" i="31"/>
  <c r="AA298" i="31"/>
  <c r="Y298" i="31"/>
  <c r="X298" i="31"/>
  <c r="M298" i="31"/>
  <c r="K298" i="31"/>
  <c r="J298" i="31"/>
  <c r="AA297" i="31"/>
  <c r="Y297" i="31"/>
  <c r="X297" i="31"/>
  <c r="M297" i="31"/>
  <c r="K297" i="31"/>
  <c r="J297" i="31"/>
  <c r="AA296" i="31"/>
  <c r="Y296" i="31"/>
  <c r="X296" i="31"/>
  <c r="M296" i="31"/>
  <c r="K296" i="31"/>
  <c r="J296" i="31"/>
  <c r="AA295" i="31"/>
  <c r="Y295" i="31"/>
  <c r="X295" i="31"/>
  <c r="M295" i="31"/>
  <c r="L295" i="31"/>
  <c r="K295" i="31"/>
  <c r="J295" i="31"/>
  <c r="I295" i="31"/>
  <c r="H295" i="31"/>
  <c r="G295" i="31"/>
  <c r="E295" i="31"/>
  <c r="AA294" i="31"/>
  <c r="Y294" i="31"/>
  <c r="X294" i="31"/>
  <c r="M294" i="31"/>
  <c r="K294" i="31"/>
  <c r="AA293" i="31"/>
  <c r="Y293" i="31"/>
  <c r="X293" i="31"/>
  <c r="M293" i="31"/>
  <c r="K293" i="31"/>
  <c r="AA292" i="31"/>
  <c r="Y292" i="31"/>
  <c r="X292" i="31"/>
  <c r="M292" i="31"/>
  <c r="K292" i="31"/>
  <c r="AA291" i="31"/>
  <c r="Y291" i="31"/>
  <c r="X291" i="31"/>
  <c r="M291" i="31"/>
  <c r="K291" i="31"/>
  <c r="AA290" i="31"/>
  <c r="Y290" i="31"/>
  <c r="X290" i="31"/>
  <c r="M290" i="31"/>
  <c r="K290" i="31"/>
  <c r="AA289" i="31"/>
  <c r="Y289" i="31"/>
  <c r="X289" i="31"/>
  <c r="M289" i="31"/>
  <c r="K289" i="31"/>
  <c r="AA288" i="31"/>
  <c r="Z288" i="31"/>
  <c r="Y288" i="31"/>
  <c r="X288" i="31"/>
  <c r="W288" i="31"/>
  <c r="V288" i="31"/>
  <c r="U288" i="31"/>
  <c r="S288" i="31"/>
  <c r="M288" i="31"/>
  <c r="K288" i="31"/>
  <c r="AA287" i="31"/>
  <c r="Y287" i="31"/>
  <c r="M287" i="31"/>
  <c r="K287" i="31"/>
  <c r="AA286" i="31"/>
  <c r="Y286" i="31"/>
  <c r="M286" i="31"/>
  <c r="K286" i="31"/>
  <c r="AA285" i="31"/>
  <c r="Y285" i="31"/>
  <c r="M285" i="31"/>
  <c r="K285" i="31"/>
  <c r="AA284" i="31"/>
  <c r="Y284" i="31"/>
  <c r="M284" i="31"/>
  <c r="K284" i="31"/>
  <c r="AA283" i="31"/>
  <c r="Y283" i="31"/>
  <c r="M283" i="31"/>
  <c r="K283" i="31"/>
  <c r="AA282" i="31"/>
  <c r="Y282" i="31"/>
  <c r="M282" i="31"/>
  <c r="K282" i="31"/>
  <c r="AA281" i="31"/>
  <c r="Y281" i="31"/>
  <c r="M281" i="31"/>
  <c r="K281" i="31"/>
  <c r="AA280" i="31"/>
  <c r="Y280" i="31"/>
  <c r="M280" i="31"/>
  <c r="K280" i="31"/>
  <c r="AA279" i="31"/>
  <c r="Y279" i="31"/>
  <c r="M279" i="31"/>
  <c r="K279" i="31"/>
  <c r="AA278" i="31"/>
  <c r="Y278" i="31"/>
  <c r="M278" i="31"/>
  <c r="K278" i="31"/>
  <c r="AA277" i="31"/>
  <c r="Y277" i="31"/>
  <c r="M277" i="31"/>
  <c r="L277" i="31"/>
  <c r="K277" i="31"/>
  <c r="J277" i="31"/>
  <c r="I277" i="31"/>
  <c r="H277" i="31"/>
  <c r="G277" i="31"/>
  <c r="E277" i="31"/>
  <c r="AA276" i="31"/>
  <c r="Y276" i="31"/>
  <c r="M276" i="31"/>
  <c r="K276" i="31"/>
  <c r="AA275" i="31"/>
  <c r="Y275" i="31"/>
  <c r="M275" i="31"/>
  <c r="K275" i="31"/>
  <c r="AA274" i="31"/>
  <c r="Y274" i="31"/>
  <c r="M274" i="31"/>
  <c r="K274" i="31"/>
  <c r="AA273" i="31"/>
  <c r="Y273" i="31"/>
  <c r="M273" i="31"/>
  <c r="K273" i="31"/>
  <c r="AA272" i="31"/>
  <c r="Y272" i="31"/>
  <c r="M272" i="31"/>
  <c r="K272" i="31"/>
  <c r="AA271" i="31"/>
  <c r="Y271" i="31"/>
  <c r="M271" i="31"/>
  <c r="K271" i="31"/>
  <c r="AA270" i="31"/>
  <c r="Y270" i="31"/>
  <c r="M270" i="31"/>
  <c r="K270" i="31"/>
  <c r="AA269" i="31"/>
  <c r="Y269" i="31"/>
  <c r="M269" i="31"/>
  <c r="K269" i="31"/>
  <c r="AA268" i="31"/>
  <c r="Y268" i="31"/>
  <c r="M268" i="31"/>
  <c r="K268" i="31"/>
  <c r="AA267" i="31"/>
  <c r="Y267" i="31"/>
  <c r="M267" i="31"/>
  <c r="K267" i="31"/>
  <c r="AA266" i="31"/>
  <c r="Y266" i="31"/>
  <c r="M266" i="31"/>
  <c r="K266" i="31"/>
  <c r="AA265" i="31"/>
  <c r="Y265" i="31"/>
  <c r="M265" i="31"/>
  <c r="K265" i="31"/>
  <c r="AA264" i="31"/>
  <c r="Y264" i="31"/>
  <c r="M264" i="31"/>
  <c r="K264" i="31"/>
  <c r="AA263" i="31"/>
  <c r="Y263" i="31"/>
  <c r="M263" i="31"/>
  <c r="K263" i="31"/>
  <c r="AA262" i="31"/>
  <c r="Y262" i="31"/>
  <c r="M262" i="31"/>
  <c r="K262" i="31"/>
  <c r="AA261" i="31"/>
  <c r="Y261" i="31"/>
  <c r="M261" i="31"/>
  <c r="K261" i="31"/>
  <c r="AA260" i="31"/>
  <c r="Y260" i="31"/>
  <c r="M260" i="31"/>
  <c r="L260" i="31"/>
  <c r="K260" i="31"/>
  <c r="J260" i="31"/>
  <c r="I260" i="31"/>
  <c r="H260" i="31"/>
  <c r="G260" i="31"/>
  <c r="E260" i="31"/>
  <c r="AA259" i="31"/>
  <c r="Y259" i="31"/>
  <c r="M259" i="31"/>
  <c r="K259" i="31"/>
  <c r="AA258" i="31"/>
  <c r="Y258" i="31"/>
  <c r="M258" i="31"/>
  <c r="K258" i="31"/>
  <c r="AA257" i="31"/>
  <c r="Y257" i="31"/>
  <c r="M257" i="31"/>
  <c r="K257" i="31"/>
  <c r="AA256" i="31"/>
  <c r="Y256" i="31"/>
  <c r="M256" i="31"/>
  <c r="K256" i="31"/>
  <c r="AA255" i="31"/>
  <c r="Y255" i="31"/>
  <c r="M255" i="31"/>
  <c r="K255" i="31"/>
  <c r="AA254" i="31"/>
  <c r="Z254" i="31"/>
  <c r="Y254" i="31"/>
  <c r="X254" i="31"/>
  <c r="W254" i="31"/>
  <c r="V254" i="31"/>
  <c r="U254" i="31"/>
  <c r="S254" i="31"/>
  <c r="M254" i="31"/>
  <c r="K254" i="31"/>
  <c r="AA253" i="31"/>
  <c r="Y253" i="31"/>
  <c r="M253" i="31"/>
  <c r="K253" i="31"/>
  <c r="AA252" i="31"/>
  <c r="Y252" i="31"/>
  <c r="M252" i="31"/>
  <c r="K252" i="31"/>
  <c r="AA251" i="31"/>
  <c r="Y251" i="31"/>
  <c r="M251" i="31"/>
  <c r="K251" i="31"/>
  <c r="AA250" i="31"/>
  <c r="Y250" i="31"/>
  <c r="M250" i="31"/>
  <c r="K250" i="31"/>
  <c r="AA249" i="31"/>
  <c r="Y249" i="31"/>
  <c r="M249" i="31"/>
  <c r="K249" i="31"/>
  <c r="AA248" i="31"/>
  <c r="Y248" i="31"/>
  <c r="M248" i="31"/>
  <c r="K248" i="31"/>
  <c r="AA247" i="31"/>
  <c r="Y247" i="31"/>
  <c r="M247" i="31"/>
  <c r="K247" i="31"/>
  <c r="AA246" i="31"/>
  <c r="Y246" i="31"/>
  <c r="M246" i="31"/>
  <c r="K246" i="31"/>
  <c r="AA245" i="31"/>
  <c r="Y245" i="31"/>
  <c r="M245" i="31"/>
  <c r="K245" i="31"/>
  <c r="AA244" i="31"/>
  <c r="Y244" i="31"/>
  <c r="M244" i="31"/>
  <c r="K244" i="31"/>
  <c r="AA243" i="31"/>
  <c r="Y243" i="31"/>
  <c r="M243" i="31"/>
  <c r="K243" i="31"/>
  <c r="AA242" i="31"/>
  <c r="Y242" i="31"/>
  <c r="M242" i="31"/>
  <c r="K242" i="31"/>
  <c r="AK241" i="31"/>
  <c r="AA241" i="31"/>
  <c r="Y241" i="31"/>
  <c r="M241" i="31"/>
  <c r="L241" i="31"/>
  <c r="K241" i="31"/>
  <c r="J241" i="31"/>
  <c r="I241" i="31"/>
  <c r="H241" i="31"/>
  <c r="G241" i="31"/>
  <c r="F241" i="31"/>
  <c r="E241" i="31"/>
  <c r="AK240" i="31"/>
  <c r="AJ240" i="31"/>
  <c r="AA240" i="31"/>
  <c r="Y240" i="31"/>
  <c r="M240" i="31"/>
  <c r="K240" i="31"/>
  <c r="F240" i="31"/>
  <c r="AK239" i="31"/>
  <c r="AJ239" i="31"/>
  <c r="AA239" i="31"/>
  <c r="Y239" i="31"/>
  <c r="M239" i="31"/>
  <c r="K239" i="31"/>
  <c r="F239" i="31"/>
  <c r="AK238" i="31"/>
  <c r="AJ238" i="31"/>
  <c r="AA238" i="31"/>
  <c r="Y238" i="31"/>
  <c r="M238" i="31"/>
  <c r="K238" i="31"/>
  <c r="F238" i="31"/>
  <c r="AK237" i="31"/>
  <c r="AJ237" i="31"/>
  <c r="AA237" i="31"/>
  <c r="Y237" i="31"/>
  <c r="M237" i="31"/>
  <c r="K237" i="31"/>
  <c r="F237" i="31"/>
  <c r="AK236" i="31"/>
  <c r="AJ236" i="31"/>
  <c r="AA236" i="31"/>
  <c r="Y236" i="31"/>
  <c r="M236" i="31"/>
  <c r="K236" i="31"/>
  <c r="F236" i="31"/>
  <c r="AK235" i="31"/>
  <c r="AJ235" i="31"/>
  <c r="AA235" i="31"/>
  <c r="Y235" i="31"/>
  <c r="M235" i="31"/>
  <c r="K235" i="31"/>
  <c r="F235" i="31"/>
  <c r="AK234" i="31"/>
  <c r="AJ234" i="31"/>
  <c r="AA234" i="31"/>
  <c r="Y234" i="31"/>
  <c r="M234" i="31"/>
  <c r="K234" i="31"/>
  <c r="F234" i="31"/>
  <c r="AK233" i="31"/>
  <c r="AJ233" i="31"/>
  <c r="AA233" i="31"/>
  <c r="Y233" i="31"/>
  <c r="M233" i="31"/>
  <c r="K233" i="31"/>
  <c r="F233" i="31"/>
  <c r="AK232" i="31"/>
  <c r="AJ232" i="31"/>
  <c r="AA232" i="31"/>
  <c r="Y232" i="31"/>
  <c r="M232" i="31"/>
  <c r="K232" i="31"/>
  <c r="F232" i="31"/>
  <c r="AK231" i="31"/>
  <c r="AJ231" i="31"/>
  <c r="AA231" i="31"/>
  <c r="Y231" i="31"/>
  <c r="M231" i="31"/>
  <c r="K231" i="31"/>
  <c r="F231" i="31"/>
  <c r="AK230" i="31"/>
  <c r="AJ230" i="31"/>
  <c r="AA230" i="31"/>
  <c r="Y230" i="31"/>
  <c r="M230" i="31"/>
  <c r="K230" i="31"/>
  <c r="F230" i="31"/>
  <c r="AK229" i="31"/>
  <c r="AJ229" i="31"/>
  <c r="AA229" i="31"/>
  <c r="Y229" i="31"/>
  <c r="M229" i="31"/>
  <c r="K229" i="31"/>
  <c r="F229" i="31"/>
  <c r="AK228" i="31"/>
  <c r="AJ228" i="31"/>
  <c r="AA228" i="31"/>
  <c r="Y228" i="31"/>
  <c r="M228" i="31"/>
  <c r="K228" i="31"/>
  <c r="F228" i="31"/>
  <c r="AA227" i="31"/>
  <c r="Y227" i="31"/>
  <c r="M227" i="31"/>
  <c r="L227" i="31"/>
  <c r="K227" i="31"/>
  <c r="J227" i="31"/>
  <c r="I227" i="31"/>
  <c r="H227" i="31"/>
  <c r="G227" i="31"/>
  <c r="E227" i="31"/>
  <c r="AA226" i="31"/>
  <c r="Y226" i="31"/>
  <c r="M226" i="31"/>
  <c r="K226" i="31"/>
  <c r="AA225" i="31"/>
  <c r="Y225" i="31"/>
  <c r="M225" i="31"/>
  <c r="K225" i="31"/>
  <c r="AA224" i="31"/>
  <c r="Y224" i="31"/>
  <c r="M224" i="31"/>
  <c r="K224" i="31"/>
  <c r="AA223" i="31"/>
  <c r="Z223" i="31"/>
  <c r="Y223" i="31"/>
  <c r="X223" i="31"/>
  <c r="W223" i="31"/>
  <c r="V223" i="31"/>
  <c r="U223" i="31"/>
  <c r="S223" i="31"/>
  <c r="M223" i="31"/>
  <c r="K223" i="31"/>
  <c r="AA222" i="31"/>
  <c r="Y222" i="31"/>
  <c r="M222" i="31"/>
  <c r="K222" i="31"/>
  <c r="AA221" i="31"/>
  <c r="Y221" i="31"/>
  <c r="M221" i="31"/>
  <c r="K221" i="31"/>
  <c r="AA220" i="31"/>
  <c r="Y220" i="31"/>
  <c r="M220" i="31"/>
  <c r="K220" i="31"/>
  <c r="AA219" i="31"/>
  <c r="Y219" i="31"/>
  <c r="M219" i="31"/>
  <c r="K219" i="31"/>
  <c r="AA218" i="31"/>
  <c r="Y218" i="31"/>
  <c r="M218" i="31"/>
  <c r="K218" i="31"/>
  <c r="AA217" i="31"/>
  <c r="Y217" i="31"/>
  <c r="M217" i="31"/>
  <c r="K217" i="31"/>
  <c r="AA216" i="31"/>
  <c r="Y216" i="31"/>
  <c r="M216" i="31"/>
  <c r="K216" i="31"/>
  <c r="AA215" i="31"/>
  <c r="Y215" i="31"/>
  <c r="M215" i="31"/>
  <c r="K215" i="31"/>
  <c r="AA214" i="31"/>
  <c r="Y214" i="31"/>
  <c r="M214" i="31"/>
  <c r="K214" i="31"/>
  <c r="AA213" i="31"/>
  <c r="Y213" i="31"/>
  <c r="M213" i="31"/>
  <c r="K213" i="31"/>
  <c r="AA212" i="31"/>
  <c r="Y212" i="31"/>
  <c r="M212" i="31"/>
  <c r="K212" i="31"/>
  <c r="AA211" i="31"/>
  <c r="Y211" i="31"/>
  <c r="M211" i="31"/>
  <c r="K211" i="31"/>
  <c r="AA210" i="31"/>
  <c r="Y210" i="31"/>
  <c r="M210" i="31"/>
  <c r="K210" i="31"/>
  <c r="AA209" i="31"/>
  <c r="Y209" i="31"/>
  <c r="M209" i="31"/>
  <c r="K209" i="31"/>
  <c r="AA208" i="31"/>
  <c r="Y208" i="31"/>
  <c r="M208" i="31"/>
  <c r="K208" i="31"/>
  <c r="AA207" i="31"/>
  <c r="Y207" i="31"/>
  <c r="M207" i="31"/>
  <c r="K207" i="31"/>
  <c r="AA206" i="31"/>
  <c r="Y206" i="31"/>
  <c r="M206" i="31"/>
  <c r="K206" i="31"/>
  <c r="AA205" i="31"/>
  <c r="Y205" i="31"/>
  <c r="M205" i="31"/>
  <c r="K205" i="31"/>
  <c r="AA204" i="31"/>
  <c r="Z204" i="31"/>
  <c r="Y204" i="31"/>
  <c r="X204" i="31"/>
  <c r="W204" i="31"/>
  <c r="V204" i="31"/>
  <c r="U204" i="31"/>
  <c r="S204" i="31"/>
  <c r="M204" i="31"/>
  <c r="K204" i="31"/>
  <c r="AA203" i="31"/>
  <c r="Y203" i="31"/>
  <c r="M203" i="31"/>
  <c r="K203" i="31"/>
  <c r="AA202" i="31"/>
  <c r="Y202" i="31"/>
  <c r="M202" i="31"/>
  <c r="K202" i="31"/>
  <c r="AA201" i="31"/>
  <c r="Y201" i="31"/>
  <c r="M201" i="31"/>
  <c r="L201" i="31"/>
  <c r="K201" i="31"/>
  <c r="J201" i="31"/>
  <c r="I201" i="31"/>
  <c r="H201" i="31"/>
  <c r="G201" i="31"/>
  <c r="E201" i="31"/>
  <c r="AA200" i="31"/>
  <c r="Y200" i="31"/>
  <c r="M200" i="31"/>
  <c r="K200" i="31"/>
  <c r="AA199" i="31"/>
  <c r="Y199" i="31"/>
  <c r="M199" i="31"/>
  <c r="K199" i="31"/>
  <c r="AA198" i="31"/>
  <c r="Y198" i="31"/>
  <c r="M198" i="31"/>
  <c r="K198" i="31"/>
  <c r="AA197" i="31"/>
  <c r="Y197" i="31"/>
  <c r="M197" i="31"/>
  <c r="K197" i="31"/>
  <c r="AA196" i="31"/>
  <c r="Y196" i="31"/>
  <c r="M196" i="31"/>
  <c r="K196" i="31"/>
  <c r="AA195" i="31"/>
  <c r="Y195" i="31"/>
  <c r="M195" i="31"/>
  <c r="K195" i="31"/>
  <c r="AA194" i="31"/>
  <c r="Y194" i="31"/>
  <c r="M194" i="31"/>
  <c r="K194" i="31"/>
  <c r="AA193" i="31"/>
  <c r="Y193" i="31"/>
  <c r="M193" i="31"/>
  <c r="K193" i="31"/>
  <c r="AA192" i="31"/>
  <c r="Y192" i="31"/>
  <c r="M192" i="31"/>
  <c r="K192" i="31"/>
  <c r="AA191" i="31"/>
  <c r="Y191" i="31"/>
  <c r="M191" i="31"/>
  <c r="K191" i="31"/>
  <c r="AA190" i="31"/>
  <c r="Y190" i="31"/>
  <c r="M190" i="31"/>
  <c r="K190" i="31"/>
  <c r="AA189" i="31"/>
  <c r="Y189" i="31"/>
  <c r="M189" i="31"/>
  <c r="K189" i="31"/>
  <c r="AA188" i="31"/>
  <c r="Y188" i="31"/>
  <c r="M188" i="31"/>
  <c r="K188" i="31"/>
  <c r="AA187" i="31"/>
  <c r="Y187" i="31"/>
  <c r="M187" i="31"/>
  <c r="K187" i="31"/>
  <c r="AA186" i="31"/>
  <c r="Y186" i="31"/>
  <c r="M186" i="31"/>
  <c r="K186" i="31"/>
  <c r="AA185" i="31"/>
  <c r="Y185" i="31"/>
  <c r="M185" i="31"/>
  <c r="K185" i="31"/>
  <c r="AA184" i="31"/>
  <c r="Y184" i="31"/>
  <c r="M184" i="31"/>
  <c r="K184" i="31"/>
  <c r="AA183" i="31"/>
  <c r="Z183" i="31"/>
  <c r="Y183" i="31"/>
  <c r="X183" i="31"/>
  <c r="W183" i="31"/>
  <c r="V183" i="31"/>
  <c r="U183" i="31"/>
  <c r="S183" i="31"/>
  <c r="M183" i="31"/>
  <c r="K183" i="31"/>
  <c r="AA182" i="31"/>
  <c r="Y182" i="31"/>
  <c r="X182" i="31"/>
  <c r="M182" i="31"/>
  <c r="L182" i="31"/>
  <c r="K182" i="31"/>
  <c r="J182" i="31"/>
  <c r="I182" i="31"/>
  <c r="H182" i="31"/>
  <c r="G182" i="31"/>
  <c r="E182" i="31"/>
  <c r="AA181" i="31"/>
  <c r="Y181" i="31"/>
  <c r="X181" i="31"/>
  <c r="M181" i="31"/>
  <c r="K181" i="31"/>
  <c r="AA180" i="31"/>
  <c r="Y180" i="31"/>
  <c r="X180" i="31"/>
  <c r="M180" i="31"/>
  <c r="K180" i="31"/>
  <c r="AA179" i="31"/>
  <c r="Y179" i="31"/>
  <c r="X179" i="31"/>
  <c r="M179" i="31"/>
  <c r="K179" i="31"/>
  <c r="AA178" i="31"/>
  <c r="Y178" i="31"/>
  <c r="X178" i="31"/>
  <c r="M178" i="31"/>
  <c r="K178" i="31"/>
  <c r="AA177" i="31"/>
  <c r="Y177" i="31"/>
  <c r="X177" i="31"/>
  <c r="M177" i="31"/>
  <c r="K177" i="31"/>
  <c r="AA176" i="31"/>
  <c r="Y176" i="31"/>
  <c r="X176" i="31"/>
  <c r="M176" i="31"/>
  <c r="K176" i="31"/>
  <c r="AA175" i="31"/>
  <c r="Y175" i="31"/>
  <c r="X175" i="31"/>
  <c r="M175" i="31"/>
  <c r="K175" i="31"/>
  <c r="AA174" i="31"/>
  <c r="Y174" i="31"/>
  <c r="X174" i="31"/>
  <c r="M174" i="31"/>
  <c r="K174" i="31"/>
  <c r="AA173" i="31"/>
  <c r="Y173" i="31"/>
  <c r="X173" i="31"/>
  <c r="M173" i="31"/>
  <c r="K173" i="31"/>
  <c r="AA172" i="31"/>
  <c r="Y172" i="31"/>
  <c r="X172" i="31"/>
  <c r="M172" i="31"/>
  <c r="K172" i="31"/>
  <c r="AA171" i="31"/>
  <c r="Y171" i="31"/>
  <c r="X171" i="31"/>
  <c r="M171" i="31"/>
  <c r="K171" i="31"/>
  <c r="AA170" i="31"/>
  <c r="Y170" i="31"/>
  <c r="X170" i="31"/>
  <c r="M170" i="31"/>
  <c r="K170" i="31"/>
  <c r="AA169" i="31"/>
  <c r="Y169" i="31"/>
  <c r="X169" i="31"/>
  <c r="M169" i="31"/>
  <c r="K169" i="31"/>
  <c r="AA168" i="31"/>
  <c r="Y168" i="31"/>
  <c r="X168" i="31"/>
  <c r="M168" i="31"/>
  <c r="K168" i="31"/>
  <c r="AA167" i="31"/>
  <c r="Y167" i="31"/>
  <c r="X167" i="31"/>
  <c r="M167" i="31"/>
  <c r="K167" i="31"/>
  <c r="AA166" i="31"/>
  <c r="Y166" i="31"/>
  <c r="X166" i="31"/>
  <c r="M166" i="31"/>
  <c r="K166" i="31"/>
  <c r="AA165" i="31"/>
  <c r="Y165" i="31"/>
  <c r="X165" i="31"/>
  <c r="M165" i="31"/>
  <c r="K165" i="31"/>
  <c r="AA164" i="31"/>
  <c r="Y164" i="31"/>
  <c r="X164" i="31"/>
  <c r="M164" i="31"/>
  <c r="K164" i="31"/>
  <c r="AA163" i="31"/>
  <c r="Y163" i="31"/>
  <c r="X163" i="31"/>
  <c r="M163" i="31"/>
  <c r="K163" i="31"/>
  <c r="AA162" i="31"/>
  <c r="Y162" i="31"/>
  <c r="X162" i="31"/>
  <c r="M162" i="31"/>
  <c r="K162" i="31"/>
  <c r="AA161" i="31"/>
  <c r="Y161" i="31"/>
  <c r="X161" i="31"/>
  <c r="M161" i="31"/>
  <c r="K161" i="31"/>
  <c r="AA160" i="31"/>
  <c r="Y160" i="31"/>
  <c r="X160" i="31"/>
  <c r="M160" i="31"/>
  <c r="K160" i="31"/>
  <c r="AA159" i="31"/>
  <c r="Y159" i="31"/>
  <c r="X159" i="31"/>
  <c r="M159" i="31"/>
  <c r="K159" i="31"/>
  <c r="AA158" i="31"/>
  <c r="Y158" i="31"/>
  <c r="X158" i="31"/>
  <c r="M158" i="31"/>
  <c r="K158" i="31"/>
  <c r="AA157" i="31"/>
  <c r="Z157" i="31"/>
  <c r="Y157" i="31"/>
  <c r="X157" i="31"/>
  <c r="W157" i="31"/>
  <c r="V157" i="31"/>
  <c r="U157" i="31"/>
  <c r="S157" i="31"/>
  <c r="M157" i="31"/>
  <c r="K157" i="31"/>
  <c r="AA156" i="31"/>
  <c r="Y156" i="31"/>
  <c r="X156" i="31"/>
  <c r="M156" i="31"/>
  <c r="K156" i="31"/>
  <c r="AA155" i="31"/>
  <c r="Y155" i="31"/>
  <c r="X155" i="31"/>
  <c r="M155" i="31"/>
  <c r="K155" i="31"/>
  <c r="AA154" i="31"/>
  <c r="Y154" i="31"/>
  <c r="X154" i="31"/>
  <c r="M154" i="31"/>
  <c r="L154" i="31"/>
  <c r="K154" i="31"/>
  <c r="J154" i="31"/>
  <c r="I154" i="31"/>
  <c r="H154" i="31"/>
  <c r="G154" i="31"/>
  <c r="E154" i="31"/>
  <c r="AA153" i="31"/>
  <c r="Y153" i="31"/>
  <c r="X153" i="31"/>
  <c r="M153" i="31"/>
  <c r="K153" i="31"/>
  <c r="J153" i="31"/>
  <c r="AA152" i="31"/>
  <c r="Y152" i="31"/>
  <c r="X152" i="31"/>
  <c r="M152" i="31"/>
  <c r="K152" i="31"/>
  <c r="J152" i="31"/>
  <c r="AA151" i="31"/>
  <c r="Y151" i="31"/>
  <c r="X151" i="31"/>
  <c r="M151" i="31"/>
  <c r="K151" i="31"/>
  <c r="J151" i="31"/>
  <c r="AA150" i="31"/>
  <c r="Y150" i="31"/>
  <c r="X150" i="31"/>
  <c r="M150" i="31"/>
  <c r="K150" i="31"/>
  <c r="J150" i="31"/>
  <c r="AA149" i="31"/>
  <c r="Y149" i="31"/>
  <c r="X149" i="31"/>
  <c r="M149" i="31"/>
  <c r="K149" i="31"/>
  <c r="J149" i="31"/>
  <c r="AA148" i="31"/>
  <c r="Y148" i="31"/>
  <c r="X148" i="31"/>
  <c r="M148" i="31"/>
  <c r="K148" i="31"/>
  <c r="J148" i="31"/>
  <c r="AA147" i="31"/>
  <c r="Y147" i="31"/>
  <c r="X147" i="31"/>
  <c r="M147" i="31"/>
  <c r="K147" i="31"/>
  <c r="J147" i="31"/>
  <c r="AA146" i="31"/>
  <c r="Y146" i="31"/>
  <c r="X146" i="31"/>
  <c r="M146" i="31"/>
  <c r="K146" i="31"/>
  <c r="J146" i="31"/>
  <c r="AA145" i="31"/>
  <c r="Y145" i="31"/>
  <c r="X145" i="31"/>
  <c r="M145" i="31"/>
  <c r="K145" i="31"/>
  <c r="J145" i="31"/>
  <c r="AA144" i="31"/>
  <c r="Y144" i="31"/>
  <c r="X144" i="31"/>
  <c r="M144" i="31"/>
  <c r="K144" i="31"/>
  <c r="J144" i="31"/>
  <c r="AA143" i="31"/>
  <c r="Z143" i="31"/>
  <c r="Y143" i="31"/>
  <c r="X143" i="31"/>
  <c r="W143" i="31"/>
  <c r="V143" i="31"/>
  <c r="U143" i="31"/>
  <c r="S143" i="31"/>
  <c r="M143" i="31"/>
  <c r="K143" i="31"/>
  <c r="J143" i="31"/>
  <c r="AA142" i="31"/>
  <c r="Y142" i="31"/>
  <c r="M142" i="31"/>
  <c r="K142" i="31"/>
  <c r="J142" i="31"/>
  <c r="AA141" i="31"/>
  <c r="Y141" i="31"/>
  <c r="M141" i="31"/>
  <c r="K141" i="31"/>
  <c r="J141" i="31"/>
  <c r="AA140" i="31"/>
  <c r="Y140" i="31"/>
  <c r="M140" i="31"/>
  <c r="K140" i="31"/>
  <c r="J140" i="31"/>
  <c r="AA139" i="31"/>
  <c r="Y139" i="31"/>
  <c r="M139" i="31"/>
  <c r="K139" i="31"/>
  <c r="J139" i="31"/>
  <c r="AA138" i="31"/>
  <c r="Y138" i="31"/>
  <c r="M138" i="31"/>
  <c r="K138" i="31"/>
  <c r="J138" i="31"/>
  <c r="AA137" i="31"/>
  <c r="Y137" i="31"/>
  <c r="M137" i="31"/>
  <c r="K137" i="31"/>
  <c r="J137" i="31"/>
  <c r="AA136" i="31"/>
  <c r="Y136" i="31"/>
  <c r="M136" i="31"/>
  <c r="K136" i="31"/>
  <c r="J136" i="31"/>
  <c r="AA135" i="31"/>
  <c r="Y135" i="31"/>
  <c r="M135" i="31"/>
  <c r="K135" i="31"/>
  <c r="J135" i="31"/>
  <c r="AA134" i="31"/>
  <c r="Y134" i="31"/>
  <c r="M134" i="31"/>
  <c r="K134" i="31"/>
  <c r="J134" i="31"/>
  <c r="AA133" i="31"/>
  <c r="Y133" i="31"/>
  <c r="M133" i="31"/>
  <c r="K133" i="31"/>
  <c r="J133" i="31"/>
  <c r="AA132" i="31"/>
  <c r="Y132" i="31"/>
  <c r="M132" i="31"/>
  <c r="K132" i="31"/>
  <c r="J132" i="31"/>
  <c r="AA131" i="31"/>
  <c r="Y131" i="31"/>
  <c r="M131" i="31"/>
  <c r="K131" i="31"/>
  <c r="J131" i="31"/>
  <c r="AA130" i="31"/>
  <c r="Y130" i="31"/>
  <c r="M130" i="31"/>
  <c r="L130" i="31"/>
  <c r="K130" i="31"/>
  <c r="J130" i="31"/>
  <c r="I130" i="31"/>
  <c r="H130" i="31"/>
  <c r="G130" i="31"/>
  <c r="E130" i="31"/>
  <c r="AA129" i="31"/>
  <c r="Y129" i="31"/>
  <c r="M129" i="31"/>
  <c r="K129" i="31"/>
  <c r="AA128" i="31"/>
  <c r="Y128" i="31"/>
  <c r="M128" i="31"/>
  <c r="K128" i="31"/>
  <c r="AA127" i="31"/>
  <c r="Y127" i="31"/>
  <c r="M127" i="31"/>
  <c r="K127" i="31"/>
  <c r="AA126" i="31"/>
  <c r="Y126" i="31"/>
  <c r="M126" i="31"/>
  <c r="K126" i="31"/>
  <c r="AA125" i="31"/>
  <c r="Y125" i="31"/>
  <c r="M125" i="31"/>
  <c r="K125" i="31"/>
  <c r="AA124" i="31"/>
  <c r="Y124" i="31"/>
  <c r="M124" i="31"/>
  <c r="K124" i="31"/>
  <c r="AA123" i="31"/>
  <c r="Y123" i="31"/>
  <c r="M123" i="31"/>
  <c r="K123" i="31"/>
  <c r="AA122" i="31"/>
  <c r="Z122" i="31"/>
  <c r="Y122" i="31"/>
  <c r="X122" i="31"/>
  <c r="W122" i="31"/>
  <c r="V122" i="31"/>
  <c r="U122" i="31"/>
  <c r="S122" i="31"/>
  <c r="M122" i="31"/>
  <c r="K122" i="31"/>
  <c r="AA121" i="31"/>
  <c r="Y121" i="31"/>
  <c r="X121" i="31"/>
  <c r="M121" i="31"/>
  <c r="L121" i="31"/>
  <c r="K121" i="31"/>
  <c r="J121" i="31"/>
  <c r="I121" i="31"/>
  <c r="H121" i="31"/>
  <c r="G121" i="31"/>
  <c r="E121" i="31"/>
  <c r="AA120" i="31"/>
  <c r="Y120" i="31"/>
  <c r="X120" i="31"/>
  <c r="M120" i="31"/>
  <c r="K120" i="31"/>
  <c r="AA119" i="31"/>
  <c r="Y119" i="31"/>
  <c r="X119" i="31"/>
  <c r="M119" i="31"/>
  <c r="K119" i="31"/>
  <c r="AA118" i="31"/>
  <c r="Y118" i="31"/>
  <c r="X118" i="31"/>
  <c r="M118" i="31"/>
  <c r="K118" i="31"/>
  <c r="AA117" i="31"/>
  <c r="Y117" i="31"/>
  <c r="X117" i="31"/>
  <c r="M117" i="31"/>
  <c r="K117" i="31"/>
  <c r="AA116" i="31"/>
  <c r="Y116" i="31"/>
  <c r="X116" i="31"/>
  <c r="M116" i="31"/>
  <c r="K116" i="31"/>
  <c r="AA115" i="31"/>
  <c r="Y115" i="31"/>
  <c r="X115" i="31"/>
  <c r="M115" i="31"/>
  <c r="K115" i="31"/>
  <c r="AA114" i="31"/>
  <c r="Y114" i="31"/>
  <c r="X114" i="31"/>
  <c r="M114" i="31"/>
  <c r="K114" i="31"/>
  <c r="AA113" i="31"/>
  <c r="Y113" i="31"/>
  <c r="X113" i="31"/>
  <c r="M113" i="31"/>
  <c r="K113" i="31"/>
  <c r="AA112" i="31"/>
  <c r="Y112" i="31"/>
  <c r="X112" i="31"/>
  <c r="M112" i="31"/>
  <c r="K112" i="31"/>
  <c r="AA111" i="31"/>
  <c r="Y111" i="31"/>
  <c r="X111" i="31"/>
  <c r="M111" i="31"/>
  <c r="K111" i="31"/>
  <c r="AA110" i="31"/>
  <c r="Y110" i="31"/>
  <c r="X110" i="31"/>
  <c r="M110" i="31"/>
  <c r="K110" i="31"/>
  <c r="AA109" i="31"/>
  <c r="Y109" i="31"/>
  <c r="X109" i="31"/>
  <c r="M109" i="31"/>
  <c r="K109" i="31"/>
  <c r="AA108" i="31"/>
  <c r="Y108" i="31"/>
  <c r="X108" i="31"/>
  <c r="M108" i="31"/>
  <c r="K108" i="31"/>
  <c r="AA107" i="31"/>
  <c r="Y107" i="31"/>
  <c r="X107" i="31"/>
  <c r="M107" i="31"/>
  <c r="K107" i="31"/>
  <c r="AA106" i="31"/>
  <c r="Y106" i="31"/>
  <c r="X106" i="31"/>
  <c r="M106" i="31"/>
  <c r="K106" i="31"/>
  <c r="AA105" i="31"/>
  <c r="Z105" i="31"/>
  <c r="Y105" i="31"/>
  <c r="X105" i="31"/>
  <c r="W105" i="31"/>
  <c r="V105" i="31"/>
  <c r="U105" i="31"/>
  <c r="S105" i="31"/>
  <c r="M105" i="31"/>
  <c r="K105" i="31"/>
  <c r="AA104" i="31"/>
  <c r="Y104" i="31"/>
  <c r="X104" i="31"/>
  <c r="M104" i="31"/>
  <c r="K104" i="31"/>
  <c r="AA103" i="31"/>
  <c r="Y103" i="31"/>
  <c r="X103" i="31"/>
  <c r="M103" i="31"/>
  <c r="K103" i="31"/>
  <c r="AA102" i="31"/>
  <c r="Y102" i="31"/>
  <c r="X102" i="31"/>
  <c r="M102" i="31"/>
  <c r="K102" i="31"/>
  <c r="AA101" i="31"/>
  <c r="Y101" i="31"/>
  <c r="X101" i="31"/>
  <c r="M101" i="31"/>
  <c r="K101" i="31"/>
  <c r="AA100" i="31"/>
  <c r="Y100" i="31"/>
  <c r="X100" i="31"/>
  <c r="M100" i="31"/>
  <c r="L100" i="31"/>
  <c r="K100" i="31"/>
  <c r="J100" i="31"/>
  <c r="I100" i="31"/>
  <c r="H100" i="31"/>
  <c r="G100" i="31"/>
  <c r="E100" i="31"/>
  <c r="AA99" i="31"/>
  <c r="Y99" i="31"/>
  <c r="X99" i="31"/>
  <c r="M99" i="31"/>
  <c r="K99" i="31"/>
  <c r="AA98" i="31"/>
  <c r="Y98" i="31"/>
  <c r="X98" i="31"/>
  <c r="M98" i="31"/>
  <c r="K98" i="31"/>
  <c r="AA97" i="31"/>
  <c r="Y97" i="31"/>
  <c r="X97" i="31"/>
  <c r="M97" i="31"/>
  <c r="K97" i="31"/>
  <c r="AA96" i="31"/>
  <c r="Y96" i="31"/>
  <c r="X96" i="31"/>
  <c r="M96" i="31"/>
  <c r="K96" i="31"/>
  <c r="AA95" i="31"/>
  <c r="Y95" i="31"/>
  <c r="X95" i="31"/>
  <c r="M95" i="31"/>
  <c r="K95" i="31"/>
  <c r="AA94" i="31"/>
  <c r="Y94" i="31"/>
  <c r="X94" i="31"/>
  <c r="M94" i="31"/>
  <c r="K94" i="31"/>
  <c r="AA93" i="31"/>
  <c r="Y93" i="31"/>
  <c r="X93" i="31"/>
  <c r="M93" i="31"/>
  <c r="K93" i="31"/>
  <c r="AA92" i="31"/>
  <c r="Y92" i="31"/>
  <c r="X92" i="31"/>
  <c r="M92" i="31"/>
  <c r="K92" i="31"/>
  <c r="AA91" i="31"/>
  <c r="Y91" i="31"/>
  <c r="X91" i="31"/>
  <c r="M91" i="31"/>
  <c r="K91" i="31"/>
  <c r="AA90" i="31"/>
  <c r="Y90" i="31"/>
  <c r="X90" i="31"/>
  <c r="M90" i="31"/>
  <c r="K90" i="31"/>
  <c r="AA89" i="31"/>
  <c r="Y89" i="31"/>
  <c r="X89" i="31"/>
  <c r="M89" i="31"/>
  <c r="K89" i="31"/>
  <c r="AA88" i="31"/>
  <c r="Y88" i="31"/>
  <c r="X88" i="31"/>
  <c r="M88" i="31"/>
  <c r="K88" i="31"/>
  <c r="AA87" i="31"/>
  <c r="Y87" i="31"/>
  <c r="X87" i="31"/>
  <c r="M87" i="31"/>
  <c r="K87" i="31"/>
  <c r="AA86" i="31"/>
  <c r="Y86" i="31"/>
  <c r="X86" i="31"/>
  <c r="M86" i="31"/>
  <c r="K86" i="31"/>
  <c r="AA85" i="31"/>
  <c r="Y85" i="31"/>
  <c r="X85" i="31"/>
  <c r="M85" i="31"/>
  <c r="K85" i="31"/>
  <c r="AC84" i="31"/>
  <c r="AA84" i="31"/>
  <c r="Y84" i="31"/>
  <c r="X84" i="31"/>
  <c r="M84" i="31"/>
  <c r="K84" i="31"/>
  <c r="AA83" i="31"/>
  <c r="Z83" i="31"/>
  <c r="Y83" i="31"/>
  <c r="X83" i="31"/>
  <c r="W83" i="31"/>
  <c r="V83" i="31"/>
  <c r="U83" i="31"/>
  <c r="S83" i="31"/>
  <c r="M83" i="31"/>
  <c r="K83" i="31"/>
  <c r="AA82" i="31"/>
  <c r="Y82" i="31"/>
  <c r="X82" i="31"/>
  <c r="M82" i="31"/>
  <c r="K82" i="31"/>
  <c r="AA81" i="31"/>
  <c r="Y81" i="31"/>
  <c r="X81" i="31"/>
  <c r="M81" i="31"/>
  <c r="K81" i="31"/>
  <c r="AA80" i="31"/>
  <c r="Y80" i="31"/>
  <c r="X80" i="31"/>
  <c r="M80" i="31"/>
  <c r="K80" i="31"/>
  <c r="AA79" i="31"/>
  <c r="Y79" i="31"/>
  <c r="X79" i="31"/>
  <c r="M79" i="31"/>
  <c r="K79" i="31"/>
  <c r="AA78" i="31"/>
  <c r="Y78" i="31"/>
  <c r="X78" i="31"/>
  <c r="M78" i="31"/>
  <c r="L78" i="31"/>
  <c r="K78" i="31"/>
  <c r="J78" i="31"/>
  <c r="I78" i="31"/>
  <c r="H78" i="31"/>
  <c r="G78" i="31"/>
  <c r="E78" i="31"/>
  <c r="AA77" i="31"/>
  <c r="Y77" i="31"/>
  <c r="X77" i="31"/>
  <c r="M77" i="31"/>
  <c r="K77" i="31"/>
  <c r="AA76" i="31"/>
  <c r="Y76" i="31"/>
  <c r="X76" i="31"/>
  <c r="M76" i="31"/>
  <c r="K76" i="31"/>
  <c r="AA75" i="31"/>
  <c r="Y75" i="31"/>
  <c r="X75" i="31"/>
  <c r="M75" i="31"/>
  <c r="K75" i="31"/>
  <c r="AA74" i="31"/>
  <c r="Y74" i="31"/>
  <c r="X74" i="31"/>
  <c r="M74" i="31"/>
  <c r="K74" i="31"/>
  <c r="AA73" i="31"/>
  <c r="Y73" i="31"/>
  <c r="X73" i="31"/>
  <c r="M73" i="31"/>
  <c r="K73" i="31"/>
  <c r="AA72" i="31"/>
  <c r="Y72" i="31"/>
  <c r="X72" i="31"/>
  <c r="M72" i="31"/>
  <c r="K72" i="31"/>
  <c r="AA71" i="31"/>
  <c r="Y71" i="31"/>
  <c r="X71" i="31"/>
  <c r="M71" i="31"/>
  <c r="K71" i="31"/>
  <c r="AA70" i="31"/>
  <c r="Y70" i="31"/>
  <c r="X70" i="31"/>
  <c r="M70" i="31"/>
  <c r="K70" i="31"/>
  <c r="AA69" i="31"/>
  <c r="Y69" i="31"/>
  <c r="X69" i="31"/>
  <c r="M69" i="31"/>
  <c r="K69" i="31"/>
  <c r="AA68" i="31"/>
  <c r="Y68" i="31"/>
  <c r="X68" i="31"/>
  <c r="M68" i="31"/>
  <c r="K68" i="31"/>
  <c r="AA67" i="31"/>
  <c r="Y67" i="31"/>
  <c r="X67" i="31"/>
  <c r="M67" i="31"/>
  <c r="K67" i="31"/>
  <c r="AA66" i="31"/>
  <c r="Y66" i="31"/>
  <c r="X66" i="31"/>
  <c r="M66" i="31"/>
  <c r="K66" i="31"/>
  <c r="AA65" i="31"/>
  <c r="Y65" i="31"/>
  <c r="X65" i="31"/>
  <c r="M65" i="31"/>
  <c r="K65" i="31"/>
  <c r="AA64" i="31"/>
  <c r="Y64" i="31"/>
  <c r="X64" i="31"/>
  <c r="M64" i="31"/>
  <c r="K64" i="31"/>
  <c r="AA63" i="31"/>
  <c r="Y63" i="31"/>
  <c r="X63" i="31"/>
  <c r="M63" i="31"/>
  <c r="K63" i="31"/>
  <c r="AA62" i="31"/>
  <c r="Y62" i="31"/>
  <c r="X62" i="31"/>
  <c r="M62" i="31"/>
  <c r="K62" i="31"/>
  <c r="AA61" i="31"/>
  <c r="Z61" i="31"/>
  <c r="Y61" i="31"/>
  <c r="X61" i="31"/>
  <c r="W61" i="31"/>
  <c r="V61" i="31"/>
  <c r="U61" i="31"/>
  <c r="S61" i="31"/>
  <c r="M61" i="31"/>
  <c r="K61" i="31"/>
  <c r="AA60" i="31"/>
  <c r="Y60" i="31"/>
  <c r="M60" i="31"/>
  <c r="K60" i="31"/>
  <c r="AA59" i="31"/>
  <c r="Y59" i="31"/>
  <c r="M59" i="31"/>
  <c r="K59" i="31"/>
  <c r="AA58" i="31"/>
  <c r="Y58" i="31"/>
  <c r="M58" i="31"/>
  <c r="K58" i="31"/>
  <c r="AA57" i="31"/>
  <c r="Y57" i="31"/>
  <c r="M57" i="31"/>
  <c r="K57" i="31"/>
  <c r="AA56" i="31"/>
  <c r="Y56" i="31"/>
  <c r="M56" i="31"/>
  <c r="K56" i="31"/>
  <c r="AA55" i="31"/>
  <c r="Y55" i="31"/>
  <c r="M55" i="31"/>
  <c r="K55" i="31"/>
  <c r="AA54" i="31"/>
  <c r="Y54" i="31"/>
  <c r="M54" i="31"/>
  <c r="K54" i="31"/>
  <c r="AA53" i="31"/>
  <c r="Y53" i="31"/>
  <c r="M53" i="31"/>
  <c r="K53" i="31"/>
  <c r="AA52" i="31"/>
  <c r="Y52" i="31"/>
  <c r="M52" i="31"/>
  <c r="K52" i="31"/>
  <c r="AA51" i="31"/>
  <c r="Y51" i="31"/>
  <c r="M51" i="31"/>
  <c r="K51" i="31"/>
  <c r="AA50" i="31"/>
  <c r="Y50" i="31"/>
  <c r="M50" i="31"/>
  <c r="K50" i="31"/>
  <c r="AA49" i="31"/>
  <c r="Y49" i="31"/>
  <c r="M49" i="31"/>
  <c r="K49" i="31"/>
  <c r="AA48" i="31"/>
  <c r="Y48" i="31"/>
  <c r="M48" i="31"/>
  <c r="K48" i="31"/>
  <c r="AA47" i="31"/>
  <c r="Y47" i="31"/>
  <c r="M47" i="31"/>
  <c r="K47" i="31"/>
  <c r="AA46" i="31"/>
  <c r="Y46" i="31"/>
  <c r="M46" i="31"/>
  <c r="L46" i="31"/>
  <c r="K46" i="31"/>
  <c r="J46" i="31"/>
  <c r="I46" i="31"/>
  <c r="H46" i="31"/>
  <c r="G46" i="31"/>
  <c r="E46" i="31"/>
  <c r="AA45" i="31"/>
  <c r="Y45" i="31"/>
  <c r="M45" i="31"/>
  <c r="K45" i="31"/>
  <c r="AA44" i="31"/>
  <c r="Y44" i="31"/>
  <c r="M44" i="31"/>
  <c r="K44" i="31"/>
  <c r="AA43" i="31"/>
  <c r="Y43" i="31"/>
  <c r="M43" i="31"/>
  <c r="K43" i="31"/>
  <c r="AA42" i="31"/>
  <c r="Y42" i="31"/>
  <c r="M42" i="31"/>
  <c r="K42" i="31"/>
  <c r="AA41" i="31"/>
  <c r="Y41" i="31"/>
  <c r="M41" i="31"/>
  <c r="K41" i="31"/>
  <c r="AA40" i="31"/>
  <c r="Y40" i="31"/>
  <c r="M40" i="31"/>
  <c r="K40" i="31"/>
  <c r="AA39" i="31"/>
  <c r="Y39" i="31"/>
  <c r="M39" i="31"/>
  <c r="K39" i="31"/>
  <c r="AA38" i="31"/>
  <c r="Y38" i="31"/>
  <c r="M38" i="31"/>
  <c r="K38" i="31"/>
  <c r="AA37" i="31"/>
  <c r="Y37" i="31"/>
  <c r="M37" i="31"/>
  <c r="K37" i="31"/>
  <c r="AA36" i="31"/>
  <c r="Y36" i="31"/>
  <c r="M36" i="31"/>
  <c r="K36" i="31"/>
  <c r="AA35" i="31"/>
  <c r="Y35" i="31"/>
  <c r="M35" i="31"/>
  <c r="K35" i="31"/>
  <c r="AA34" i="31"/>
  <c r="Y34" i="31"/>
  <c r="M34" i="31"/>
  <c r="K34" i="31"/>
  <c r="AA33" i="31"/>
  <c r="Y33" i="31"/>
  <c r="M33" i="31"/>
  <c r="K33" i="31"/>
  <c r="AA32" i="31"/>
  <c r="Y32" i="31"/>
  <c r="M32" i="31"/>
  <c r="K32" i="31"/>
  <c r="AA31" i="31"/>
  <c r="Y31" i="31"/>
  <c r="M31" i="31"/>
  <c r="K31" i="31"/>
  <c r="AA30" i="31"/>
  <c r="Y30" i="31"/>
  <c r="M30" i="31"/>
  <c r="K30" i="31"/>
  <c r="AA29" i="31"/>
  <c r="Y29" i="31"/>
  <c r="M29" i="31"/>
  <c r="K29" i="31"/>
  <c r="AA28" i="31"/>
  <c r="Y28" i="31"/>
  <c r="M28" i="31"/>
  <c r="K28" i="31"/>
  <c r="AA27" i="31"/>
  <c r="Y27" i="31"/>
  <c r="M27" i="31"/>
  <c r="K27" i="31"/>
  <c r="AA26" i="31"/>
  <c r="Z26" i="31"/>
  <c r="Y26" i="31"/>
  <c r="W26" i="31"/>
  <c r="V26" i="31"/>
  <c r="U26" i="31"/>
  <c r="S26" i="31"/>
  <c r="M26" i="31"/>
  <c r="K26" i="31"/>
  <c r="AA25" i="31"/>
  <c r="Y25" i="31"/>
  <c r="M25" i="31"/>
  <c r="K25" i="31"/>
  <c r="AA24" i="31"/>
  <c r="Y24" i="31"/>
  <c r="M24" i="31"/>
  <c r="L24" i="31"/>
  <c r="K24" i="31"/>
  <c r="J24" i="31"/>
  <c r="I24" i="31"/>
  <c r="H24" i="31"/>
  <c r="G24" i="31"/>
  <c r="E24" i="31"/>
  <c r="AA23" i="31"/>
  <c r="Y23" i="31"/>
  <c r="M23" i="31"/>
  <c r="K23" i="31"/>
  <c r="AA22" i="31"/>
  <c r="Y22" i="31"/>
  <c r="M22" i="31"/>
  <c r="K22" i="31"/>
  <c r="AA21" i="31"/>
  <c r="Y21" i="31"/>
  <c r="M21" i="31"/>
  <c r="K21" i="31"/>
  <c r="AA20" i="31"/>
  <c r="Y20" i="31"/>
  <c r="M20" i="31"/>
  <c r="K20" i="31"/>
  <c r="AA19" i="31"/>
  <c r="Y19" i="31"/>
  <c r="M19" i="31"/>
  <c r="K19" i="31"/>
  <c r="AA18" i="31"/>
  <c r="Y18" i="31"/>
  <c r="M18" i="31"/>
  <c r="K18" i="31"/>
  <c r="AA17" i="31"/>
  <c r="Y17" i="31"/>
  <c r="M17" i="31"/>
  <c r="K17" i="31"/>
  <c r="AA16" i="31"/>
  <c r="Y16" i="31"/>
  <c r="M16" i="31"/>
  <c r="K16" i="31"/>
  <c r="AA15" i="31"/>
  <c r="Y15" i="31"/>
  <c r="M15" i="31"/>
  <c r="K15" i="31"/>
  <c r="AA14" i="31"/>
  <c r="Y14" i="31"/>
  <c r="M14" i="31"/>
  <c r="K14" i="31"/>
  <c r="AA13" i="31"/>
  <c r="Y13" i="31"/>
  <c r="M13" i="31"/>
  <c r="K13" i="31"/>
  <c r="AA12" i="31"/>
  <c r="Y12" i="31"/>
  <c r="M12" i="31"/>
  <c r="K12" i="31"/>
  <c r="AA11" i="31"/>
  <c r="Y11" i="31"/>
  <c r="M11" i="31"/>
  <c r="K11" i="31"/>
  <c r="AA10" i="31"/>
  <c r="Y10" i="31"/>
  <c r="M10" i="31"/>
  <c r="K10" i="31"/>
  <c r="AA9" i="31"/>
  <c r="Y9" i="31"/>
  <c r="M9" i="31"/>
  <c r="K9" i="31"/>
  <c r="AA8" i="31"/>
  <c r="Y8" i="31"/>
  <c r="M8" i="31"/>
  <c r="K8" i="31"/>
  <c r="AA7" i="31"/>
  <c r="Y7" i="31"/>
  <c r="M7" i="31"/>
  <c r="K7" i="31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V46" i="12"/>
  <c r="U46" i="12"/>
  <c r="N46" i="12"/>
  <c r="J46" i="12"/>
  <c r="V45" i="12"/>
  <c r="U45" i="12"/>
  <c r="T45" i="12"/>
  <c r="Q45" i="12"/>
  <c r="N45" i="12"/>
  <c r="J45" i="12"/>
  <c r="I45" i="12"/>
  <c r="F45" i="12"/>
  <c r="V44" i="12"/>
  <c r="U44" i="12"/>
  <c r="T44" i="12"/>
  <c r="Q44" i="12"/>
  <c r="N44" i="12"/>
  <c r="J44" i="12"/>
  <c r="I44" i="12"/>
  <c r="F44" i="12"/>
  <c r="V43" i="12"/>
  <c r="U43" i="12"/>
  <c r="T43" i="12"/>
  <c r="Q43" i="12"/>
  <c r="P43" i="12"/>
  <c r="N43" i="12"/>
  <c r="J43" i="12"/>
  <c r="I43" i="12"/>
  <c r="F43" i="12"/>
  <c r="V42" i="12"/>
  <c r="U42" i="12"/>
  <c r="T42" i="12"/>
  <c r="Q42" i="12"/>
  <c r="N42" i="12"/>
  <c r="J42" i="12"/>
  <c r="I42" i="12"/>
  <c r="F42" i="12"/>
  <c r="V41" i="12"/>
  <c r="U41" i="12"/>
  <c r="T41" i="12"/>
  <c r="Q41" i="12"/>
  <c r="P41" i="12"/>
  <c r="N41" i="12"/>
  <c r="J41" i="12"/>
  <c r="I41" i="12"/>
  <c r="F41" i="12"/>
  <c r="V40" i="12"/>
  <c r="U40" i="12"/>
  <c r="T40" i="12"/>
  <c r="Q40" i="12"/>
  <c r="P40" i="12"/>
  <c r="N40" i="12"/>
  <c r="J40" i="12"/>
  <c r="I40" i="12"/>
  <c r="F40" i="12"/>
  <c r="V39" i="12"/>
  <c r="U39" i="12"/>
  <c r="T39" i="12"/>
  <c r="Q39" i="12"/>
  <c r="N39" i="12"/>
  <c r="J39" i="12"/>
  <c r="I39" i="12"/>
  <c r="F39" i="12"/>
  <c r="V38" i="12"/>
  <c r="U38" i="12"/>
  <c r="T38" i="12"/>
  <c r="Q38" i="12"/>
  <c r="N38" i="12"/>
  <c r="J38" i="12"/>
  <c r="I38" i="12"/>
  <c r="F38" i="12"/>
  <c r="V37" i="12"/>
  <c r="U37" i="12"/>
  <c r="T37" i="12"/>
  <c r="Q37" i="12"/>
  <c r="P37" i="12"/>
  <c r="N37" i="12"/>
  <c r="J37" i="12"/>
  <c r="I37" i="12"/>
  <c r="F37" i="12"/>
  <c r="V36" i="12"/>
  <c r="U36" i="12"/>
  <c r="T36" i="12"/>
  <c r="Q36" i="12"/>
  <c r="N36" i="12"/>
  <c r="J36" i="12"/>
  <c r="I36" i="12"/>
  <c r="F36" i="12"/>
  <c r="V35" i="12"/>
  <c r="U35" i="12"/>
  <c r="T35" i="12"/>
  <c r="Q35" i="12"/>
  <c r="P35" i="12"/>
  <c r="N35" i="12"/>
  <c r="J35" i="12"/>
  <c r="I35" i="12"/>
  <c r="F35" i="12"/>
  <c r="V34" i="12"/>
  <c r="U34" i="12"/>
  <c r="T34" i="12"/>
  <c r="Q34" i="12"/>
  <c r="P34" i="12"/>
  <c r="N34" i="12"/>
  <c r="J34" i="12"/>
  <c r="I34" i="12"/>
  <c r="F34" i="12"/>
  <c r="V33" i="12"/>
  <c r="U33" i="12"/>
  <c r="T33" i="12"/>
  <c r="Q33" i="12"/>
  <c r="N33" i="12"/>
  <c r="J33" i="12"/>
  <c r="I33" i="12"/>
  <c r="F33" i="12"/>
  <c r="V32" i="12"/>
  <c r="U32" i="12"/>
  <c r="T32" i="12"/>
  <c r="Q32" i="12"/>
  <c r="P32" i="12"/>
  <c r="N32" i="12"/>
  <c r="J32" i="12"/>
  <c r="I32" i="12"/>
  <c r="F32" i="12"/>
  <c r="V31" i="12"/>
  <c r="U31" i="12"/>
  <c r="T31" i="12"/>
  <c r="Q31" i="12"/>
  <c r="P31" i="12"/>
  <c r="N31" i="12"/>
  <c r="J31" i="12"/>
  <c r="I31" i="12"/>
  <c r="F31" i="12"/>
  <c r="V30" i="12"/>
  <c r="U30" i="12"/>
  <c r="T30" i="12"/>
  <c r="Q30" i="12"/>
  <c r="P30" i="12"/>
  <c r="N30" i="12"/>
  <c r="J30" i="12"/>
  <c r="I30" i="12"/>
  <c r="F30" i="12"/>
  <c r="V29" i="12"/>
  <c r="U29" i="12"/>
  <c r="T29" i="12"/>
  <c r="Q29" i="12"/>
  <c r="N29" i="12"/>
  <c r="J29" i="12"/>
  <c r="I29" i="12"/>
  <c r="F29" i="12"/>
  <c r="V28" i="12"/>
  <c r="U28" i="12"/>
  <c r="T28" i="12"/>
  <c r="Q28" i="12"/>
  <c r="N28" i="12"/>
  <c r="J28" i="12"/>
  <c r="I28" i="12"/>
  <c r="F28" i="12"/>
  <c r="V27" i="12"/>
  <c r="U27" i="12"/>
  <c r="T27" i="12"/>
  <c r="Q27" i="12"/>
  <c r="P27" i="12"/>
  <c r="N27" i="12"/>
  <c r="J27" i="12"/>
  <c r="I27" i="12"/>
  <c r="F27" i="12"/>
  <c r="V26" i="12"/>
  <c r="U26" i="12"/>
  <c r="T26" i="12"/>
  <c r="Q26" i="12"/>
  <c r="N26" i="12"/>
  <c r="J26" i="12"/>
  <c r="I26" i="12"/>
  <c r="F26" i="12"/>
  <c r="V25" i="12"/>
  <c r="U25" i="12"/>
  <c r="T25" i="12"/>
  <c r="Q25" i="12"/>
  <c r="P25" i="12"/>
  <c r="N25" i="12"/>
  <c r="J25" i="12"/>
  <c r="I25" i="12"/>
  <c r="F25" i="12"/>
  <c r="V24" i="12"/>
  <c r="U24" i="12"/>
  <c r="T24" i="12"/>
  <c r="Q24" i="12"/>
  <c r="P24" i="12"/>
  <c r="N24" i="12"/>
  <c r="J24" i="12"/>
  <c r="I24" i="12"/>
  <c r="F24" i="12"/>
  <c r="V23" i="12"/>
  <c r="U23" i="12"/>
  <c r="T23" i="12"/>
  <c r="Q23" i="12"/>
  <c r="N23" i="12"/>
  <c r="J23" i="12"/>
  <c r="I23" i="12"/>
  <c r="F23" i="12"/>
  <c r="V22" i="12"/>
  <c r="U22" i="12"/>
  <c r="T22" i="12"/>
  <c r="Q22" i="12"/>
  <c r="N22" i="12"/>
  <c r="J22" i="12"/>
  <c r="I22" i="12"/>
  <c r="F22" i="12"/>
  <c r="V21" i="12"/>
  <c r="U21" i="12"/>
  <c r="T21" i="12"/>
  <c r="Q21" i="12"/>
  <c r="P21" i="12"/>
  <c r="N21" i="12"/>
  <c r="J21" i="12"/>
  <c r="I21" i="12"/>
  <c r="F21" i="12"/>
  <c r="V20" i="12"/>
  <c r="U20" i="12"/>
  <c r="T20" i="12"/>
  <c r="Q20" i="12"/>
  <c r="N20" i="12"/>
  <c r="J20" i="12"/>
  <c r="I20" i="12"/>
  <c r="F20" i="12"/>
  <c r="V19" i="12"/>
  <c r="U19" i="12"/>
  <c r="T19" i="12"/>
  <c r="Q19" i="12"/>
  <c r="P19" i="12"/>
  <c r="N19" i="12"/>
  <c r="J19" i="12"/>
  <c r="I19" i="12"/>
  <c r="F19" i="12"/>
  <c r="V18" i="12"/>
  <c r="U18" i="12"/>
  <c r="T18" i="12"/>
  <c r="Q18" i="12"/>
  <c r="P18" i="12"/>
  <c r="N18" i="12"/>
  <c r="J18" i="12"/>
  <c r="I18" i="12"/>
  <c r="F18" i="12"/>
  <c r="V17" i="12"/>
  <c r="U17" i="12"/>
  <c r="T17" i="12"/>
  <c r="Q17" i="12"/>
  <c r="N17" i="12"/>
  <c r="J17" i="12"/>
  <c r="I17" i="12"/>
  <c r="F17" i="12"/>
  <c r="V16" i="12"/>
  <c r="U16" i="12"/>
  <c r="T16" i="12"/>
  <c r="Q16" i="12"/>
  <c r="P16" i="12"/>
  <c r="N16" i="12"/>
  <c r="J16" i="12"/>
  <c r="I16" i="12"/>
  <c r="F16" i="12"/>
  <c r="V15" i="12"/>
  <c r="U15" i="12"/>
  <c r="T15" i="12"/>
  <c r="Q15" i="12"/>
  <c r="P15" i="12"/>
  <c r="N15" i="12"/>
  <c r="J15" i="12"/>
  <c r="I15" i="12"/>
  <c r="F15" i="12"/>
  <c r="V14" i="12"/>
  <c r="U14" i="12"/>
  <c r="T14" i="12"/>
  <c r="Q14" i="12"/>
  <c r="N14" i="12"/>
  <c r="J14" i="12"/>
  <c r="I14" i="12"/>
  <c r="F14" i="12"/>
  <c r="V13" i="12"/>
  <c r="U13" i="12"/>
  <c r="T13" i="12"/>
  <c r="Q13" i="12"/>
  <c r="N13" i="12"/>
  <c r="J13" i="12"/>
  <c r="I13" i="12"/>
  <c r="F13" i="12"/>
  <c r="V12" i="12"/>
  <c r="U12" i="12"/>
  <c r="T12" i="12"/>
  <c r="Q12" i="12"/>
  <c r="P12" i="12"/>
  <c r="N12" i="12"/>
  <c r="J12" i="12"/>
  <c r="I12" i="12"/>
  <c r="F12" i="12"/>
  <c r="V11" i="12"/>
  <c r="U11" i="12"/>
  <c r="T11" i="12"/>
  <c r="Q11" i="12"/>
  <c r="N11" i="12"/>
  <c r="J11" i="12"/>
  <c r="I11" i="12"/>
  <c r="F11" i="12"/>
  <c r="V10" i="12"/>
  <c r="U10" i="12"/>
  <c r="T10" i="12"/>
  <c r="Q10" i="12"/>
  <c r="P10" i="12"/>
  <c r="N10" i="12"/>
  <c r="J10" i="12"/>
  <c r="I10" i="12"/>
  <c r="F10" i="12"/>
  <c r="G32" i="4"/>
  <c r="F32" i="4"/>
  <c r="E32" i="4"/>
  <c r="D32" i="4"/>
  <c r="C32" i="4"/>
  <c r="E31" i="4"/>
  <c r="I30" i="4"/>
  <c r="E30" i="4"/>
  <c r="I29" i="4"/>
  <c r="E29" i="4"/>
  <c r="I28" i="4"/>
  <c r="E28" i="4"/>
  <c r="I27" i="4"/>
  <c r="E27" i="4"/>
  <c r="G20" i="4"/>
  <c r="F20" i="4"/>
  <c r="E20" i="4"/>
  <c r="D20" i="4"/>
  <c r="C20" i="4"/>
  <c r="G19" i="4"/>
  <c r="G18" i="4"/>
  <c r="G17" i="4"/>
  <c r="G16" i="4"/>
  <c r="G15" i="4"/>
  <c r="G14" i="4"/>
  <c r="G13" i="4"/>
  <c r="G12" i="4"/>
  <c r="G11" i="4"/>
  <c r="C11" i="4"/>
  <c r="G10" i="4"/>
  <c r="G9" i="4"/>
  <c r="G8" i="4"/>
  <c r="G7" i="4"/>
  <c r="G5" i="8"/>
  <c r="C5" i="8" s="1"/>
  <c r="B6" i="8" s="1"/>
  <c r="F5" i="8"/>
  <c r="F14" i="8" s="1"/>
  <c r="C1" i="8"/>
  <c r="B1" i="8"/>
  <c r="F10" i="8" l="1"/>
  <c r="F6" i="8"/>
  <c r="F11" i="8"/>
  <c r="F15" i="8"/>
  <c r="F19" i="8"/>
  <c r="F8" i="8"/>
  <c r="F12" i="8"/>
  <c r="F16" i="8"/>
  <c r="F18" i="8"/>
  <c r="B5" i="8"/>
  <c r="F9" i="8"/>
  <c r="F13" i="8"/>
  <c r="F17" i="8"/>
  <c r="B14" i="8" l="1"/>
  <c r="B11" i="8"/>
  <c r="B17" i="8"/>
  <c r="B13" i="8"/>
  <c r="B9" i="8"/>
  <c r="B10" i="8"/>
  <c r="B16" i="8"/>
  <c r="B12" i="8"/>
  <c r="B8" i="8"/>
  <c r="B15" i="8"/>
  <c r="B18" i="8"/>
  <c r="B19" i="8"/>
</calcChain>
</file>

<file path=xl/sharedStrings.xml><?xml version="1.0" encoding="utf-8"?>
<sst xmlns="http://schemas.openxmlformats.org/spreadsheetml/2006/main" count="2792" uniqueCount="1004">
  <si>
    <t>PREVIOUS MONTH</t>
  </si>
  <si>
    <t>CURRENTMONTH</t>
  </si>
  <si>
    <t>YEAR</t>
  </si>
  <si>
    <t>MONTH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</si>
  <si>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</si>
  <si>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</si>
  <si>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</si>
  <si>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</si>
  <si>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</si>
  <si>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</si>
  <si>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</si>
  <si>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</si>
  <si>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</si>
  <si>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</si>
  <si>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</si>
  <si>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</si>
  <si>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</si>
  <si>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Office of the Accountant General of the Federation</t>
  </si>
  <si>
    <t xml:space="preserve">  Federation Account Department</t>
  </si>
  <si>
    <t>Table I</t>
  </si>
  <si>
    <t>Summary of Gross Revenue Allocation by Federation Account Allocation Committee for the Month of  March, 2026 Shared in April, 2026</t>
  </si>
  <si>
    <t>S/n</t>
  </si>
  <si>
    <t>Beneficiaries</t>
  </si>
  <si>
    <t>Statutory</t>
  </si>
  <si>
    <t>Augmentation of ₦200 Billion from Non Oil for the month of April, 2026</t>
  </si>
  <si>
    <t>Distribution from Solid Minerals Revenue for the Month of April, 2026</t>
  </si>
  <si>
    <t>Value Added Tax (VAT)</t>
  </si>
  <si>
    <t>Total</t>
  </si>
  <si>
    <t>₦</t>
  </si>
  <si>
    <t>FGN (see Table II)</t>
  </si>
  <si>
    <t>State (see Table III)</t>
  </si>
  <si>
    <t>LGCs (see Table IV)</t>
  </si>
  <si>
    <t>13% Derivation Fund</t>
  </si>
  <si>
    <t xml:space="preserve"> Cost of Collections - NRS</t>
  </si>
  <si>
    <t xml:space="preserve"> Cost of Collections - NUPRC</t>
  </si>
  <si>
    <t>Transfer to MDGIF</t>
  </si>
  <si>
    <t xml:space="preserve">13% Refunds on Subsidy, Priority Projects </t>
  </si>
  <si>
    <t>North East Development Commission</t>
  </si>
  <si>
    <t>Less VAT Refund</t>
  </si>
  <si>
    <t>Refund to 36 &amp; FCT being WHT wrongly remitted into Federation Account</t>
  </si>
  <si>
    <t>0.5% Deduction from Non-Oil Revenue to RMAFC</t>
  </si>
  <si>
    <t>Deduction to Non-Oil Excess Revenue Account</t>
  </si>
  <si>
    <t>TOTAL</t>
  </si>
  <si>
    <t>Table II</t>
  </si>
  <si>
    <t>Gross Statutory Allocation</t>
  </si>
  <si>
    <t>Total Deduction</t>
  </si>
  <si>
    <t>Net Statutory Allocation</t>
  </si>
  <si>
    <t>Value Added Tax</t>
  </si>
  <si>
    <t>FGN (CRF Account)</t>
  </si>
  <si>
    <t>Share of Derivation &amp; Ecology</t>
  </si>
  <si>
    <t>Stabilization</t>
  </si>
  <si>
    <t>Development of Natural Resources</t>
  </si>
  <si>
    <t>FCT-Abuja</t>
  </si>
  <si>
    <r>
      <rPr>
        <sz val="16"/>
        <rFont val="Times New Roman"/>
        <charset val="134"/>
      </rPr>
      <t xml:space="preserve">Source: </t>
    </r>
    <r>
      <rPr>
        <b/>
        <sz val="16"/>
        <rFont val="Times New Roman"/>
        <charset val="134"/>
      </rPr>
      <t>Office of the Accountant-General of the Federation</t>
    </r>
  </si>
  <si>
    <t>……………………………………………………………</t>
  </si>
  <si>
    <t>Mr. Taiwo Oyedele</t>
  </si>
  <si>
    <t>Hon. Minister of Finance and Coordinating Minister of the Economy</t>
  </si>
  <si>
    <t>Abuja. Nigeria.</t>
  </si>
  <si>
    <t>Office  of the Accountant General of the Federation</t>
  </si>
  <si>
    <t>Federation Account Department</t>
  </si>
  <si>
    <t>Table III</t>
  </si>
  <si>
    <t>Distribution of Revenue Allocation to State Governments by Federation Account Allocation Committee for the month of March, 2026 Shared in April, 2026</t>
  </si>
  <si>
    <t>6=4+5</t>
  </si>
  <si>
    <t>10=6-(7+8+9)</t>
  </si>
  <si>
    <t>14 = ( 12 + 13)</t>
  </si>
  <si>
    <t>No. of LGCs</t>
  </si>
  <si>
    <t>Statutory Allocation</t>
  </si>
  <si>
    <t>13% Share of Derivation (Net)</t>
  </si>
  <si>
    <t>Gross Total</t>
  </si>
  <si>
    <t>Deductions</t>
  </si>
  <si>
    <t>Augmentation of '₦200Billion from Non Oil Revenue for the month of April, 2026</t>
  </si>
  <si>
    <t>Solid Mineral Revenue</t>
  </si>
  <si>
    <t>TOTAL Share of Ecology</t>
  </si>
  <si>
    <t>Transfer of 50% Share of Ecology to NDDC/HYPPADEC</t>
  </si>
  <si>
    <t>Net Share of Ecology</t>
  </si>
  <si>
    <t>Gross VAT Allocation</t>
  </si>
  <si>
    <t>VAT Deduction</t>
  </si>
  <si>
    <t>Net VAT Allocation</t>
  </si>
  <si>
    <t>Total Gross Amount</t>
  </si>
  <si>
    <t>Total Net Amount</t>
  </si>
  <si>
    <t>External Debt</t>
  </si>
  <si>
    <t>Contractual Obligation (ISPO)</t>
  </si>
  <si>
    <t xml:space="preserve">Other Deductions   </t>
  </si>
  <si>
    <t>State Share of Allocation</t>
  </si>
  <si>
    <t>13% Derivation of Soild Mineral Revenue</t>
  </si>
  <si>
    <t>Total Share of Allocation to State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</si>
  <si>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</si>
  <si>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</si>
  <si>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</si>
  <si>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</si>
  <si>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</si>
  <si>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</si>
  <si>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</si>
  <si>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</si>
  <si>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</si>
  <si>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</si>
  <si>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</si>
  <si>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</si>
  <si>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</si>
  <si>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</si>
  <si>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</si>
  <si>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</si>
  <si>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</si>
  <si>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</si>
  <si>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</si>
  <si>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</si>
  <si>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</si>
  <si>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</si>
  <si>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</si>
  <si>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</si>
  <si>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</si>
  <si>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</si>
  <si>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</si>
  <si>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</si>
  <si>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</si>
  <si>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</si>
  <si>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</si>
  <si>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</si>
  <si>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</si>
  <si>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</si>
  <si>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</si>
  <si>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</si>
  <si>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FCT ABUJA</t>
  </si>
  <si>
    <t>Office of the Accountant-General of the Federation</t>
  </si>
  <si>
    <t xml:space="preserve"> Distribution  of Revenue Allocation to Local Government Councils by Federation Account Allocation Committee for the Month of March, 2026 Shared in April, 2026</t>
  </si>
  <si>
    <t>States</t>
  </si>
  <si>
    <t>Local Government Councils</t>
  </si>
  <si>
    <t>Deduction</t>
  </si>
  <si>
    <t>Augmentation of ₦200 Billion for the month of April, 2025</t>
  </si>
  <si>
    <t>Distribution from Solid Minerals Revenue for the Month of April, 2025</t>
  </si>
  <si>
    <t>Total Net Allocation</t>
  </si>
  <si>
    <t>State</t>
  </si>
  <si>
    <t>ABA NORTH</t>
  </si>
  <si>
    <t>KUNCHI</t>
  </si>
  <si>
    <t>ABA SOUTH</t>
  </si>
  <si>
    <t>KURA</t>
  </si>
  <si>
    <t>AROCHUKWU</t>
  </si>
  <si>
    <t>MADOBI</t>
  </si>
  <si>
    <t>BENDE</t>
  </si>
  <si>
    <t>MAKODA</t>
  </si>
  <si>
    <t>IKWUANO</t>
  </si>
  <si>
    <t>MINJIBIR</t>
  </si>
  <si>
    <t>ISIALA NGWA NORTH</t>
  </si>
  <si>
    <t>ISIALA NGWA SOUTH</t>
  </si>
  <si>
    <t>RANO</t>
  </si>
  <si>
    <t>ISUIKWUATO</t>
  </si>
  <si>
    <t>RIMIN GADO</t>
  </si>
  <si>
    <t>NNEOCHI</t>
  </si>
  <si>
    <t>ROGO</t>
  </si>
  <si>
    <t>OBIOMA NGWA</t>
  </si>
  <si>
    <t>SHANONO</t>
  </si>
  <si>
    <t>OHAFIA</t>
  </si>
  <si>
    <t>SUMAILA</t>
  </si>
  <si>
    <t>OSISIOMA</t>
  </si>
  <si>
    <t>TAKAI</t>
  </si>
  <si>
    <t>UGWUNAGBO</t>
  </si>
  <si>
    <t>TARAUNI</t>
  </si>
  <si>
    <t>UKWA EAST</t>
  </si>
  <si>
    <t>TOFA</t>
  </si>
  <si>
    <t>UKWA WEST</t>
  </si>
  <si>
    <t>TSANYAWA</t>
  </si>
  <si>
    <t>UMUAHIA NORTH</t>
  </si>
  <si>
    <t>TUDUN WADA</t>
  </si>
  <si>
    <t>UMUAHIA SOUTH</t>
  </si>
  <si>
    <t>UNGOGO</t>
  </si>
  <si>
    <t>ABIA TOTAL</t>
  </si>
  <si>
    <t>WARAWA</t>
  </si>
  <si>
    <t xml:space="preserve">ADAMAWA </t>
  </si>
  <si>
    <t>DEMSA</t>
  </si>
  <si>
    <t>WUDIL</t>
  </si>
  <si>
    <t>FUFORE</t>
  </si>
  <si>
    <t>KANO TOTAL</t>
  </si>
  <si>
    <t>GANYE</t>
  </si>
  <si>
    <t>BAKORI</t>
  </si>
  <si>
    <t>GIREI</t>
  </si>
  <si>
    <t>BATAGARAWA</t>
  </si>
  <si>
    <t>GOMBI</t>
  </si>
  <si>
    <t>BATSARI</t>
  </si>
  <si>
    <t>GUYUK</t>
  </si>
  <si>
    <t>BAURE</t>
  </si>
  <si>
    <t>HONG</t>
  </si>
  <si>
    <t>BINDAWA</t>
  </si>
  <si>
    <t>JADA</t>
  </si>
  <si>
    <t>CHARANCHI</t>
  </si>
  <si>
    <t>YOLA-NORTH</t>
  </si>
  <si>
    <t>DAN-MUSA</t>
  </si>
  <si>
    <t>LAMURDE</t>
  </si>
  <si>
    <t>DANDUME</t>
  </si>
  <si>
    <t>MADAGALI</t>
  </si>
  <si>
    <t>DANJA</t>
  </si>
  <si>
    <t>MAIHA</t>
  </si>
  <si>
    <t>DAURA</t>
  </si>
  <si>
    <t>MAYO-BELWA</t>
  </si>
  <si>
    <t>DUTSI</t>
  </si>
  <si>
    <t>MICHIKA</t>
  </si>
  <si>
    <t>DUTSINMA</t>
  </si>
  <si>
    <t>MUBI NORTH</t>
  </si>
  <si>
    <t>FASKARI</t>
  </si>
  <si>
    <t>MUBI SOUTH</t>
  </si>
  <si>
    <t>FUNTUA</t>
  </si>
  <si>
    <t>NUMAN</t>
  </si>
  <si>
    <t>INGAWA</t>
  </si>
  <si>
    <t>SHELLENG</t>
  </si>
  <si>
    <t>JIBIA</t>
  </si>
  <si>
    <t>SONG</t>
  </si>
  <si>
    <t>KAFUR</t>
  </si>
  <si>
    <t>TOUNGO</t>
  </si>
  <si>
    <t>KAITA</t>
  </si>
  <si>
    <t>YOLA-SOUTH</t>
  </si>
  <si>
    <t>KANKARA</t>
  </si>
  <si>
    <t>ADAMAWA TOTAL</t>
  </si>
  <si>
    <t>KANKIA</t>
  </si>
  <si>
    <t xml:space="preserve">AKWA IBOM </t>
  </si>
  <si>
    <t>ABAK</t>
  </si>
  <si>
    <t>EASTERN OBOLO</t>
  </si>
  <si>
    <t>KURFI</t>
  </si>
  <si>
    <t>EKET</t>
  </si>
  <si>
    <t>KUSADA</t>
  </si>
  <si>
    <t>EKPE ATAI</t>
  </si>
  <si>
    <t>MAIADUA</t>
  </si>
  <si>
    <t>ESSIEN UDIM</t>
  </si>
  <si>
    <t>MALUMFASHI</t>
  </si>
  <si>
    <t>ETIM EKPO</t>
  </si>
  <si>
    <t>MANI</t>
  </si>
  <si>
    <t>ETINAN</t>
  </si>
  <si>
    <t>MASHI</t>
  </si>
  <si>
    <t>IBENO</t>
  </si>
  <si>
    <t>MATAZU</t>
  </si>
  <si>
    <t>IBESIKPO ASUTAN</t>
  </si>
  <si>
    <t>MUSAWA</t>
  </si>
  <si>
    <t>IBIONO IBOM</t>
  </si>
  <si>
    <t>RIMI</t>
  </si>
  <si>
    <t>IKA</t>
  </si>
  <si>
    <t>SABUWA</t>
  </si>
  <si>
    <t>IKONO</t>
  </si>
  <si>
    <t>SAFANA</t>
  </si>
  <si>
    <t>IKOT ABASI</t>
  </si>
  <si>
    <t>SANDAMU</t>
  </si>
  <si>
    <t>IKOT EKPENE</t>
  </si>
  <si>
    <t>ZANGO</t>
  </si>
  <si>
    <t>INI</t>
  </si>
  <si>
    <t>KATSINA TOTAL</t>
  </si>
  <si>
    <t>ITU</t>
  </si>
  <si>
    <t>ALIERU</t>
  </si>
  <si>
    <t>MBO</t>
  </si>
  <si>
    <t>AREWA</t>
  </si>
  <si>
    <t>MKPAT ENIN</t>
  </si>
  <si>
    <t>ARGUNGU</t>
  </si>
  <si>
    <t>NSIT IBOM</t>
  </si>
  <si>
    <t>AUGIE</t>
  </si>
  <si>
    <t>NSIT UBIUM</t>
  </si>
  <si>
    <t>BAGUDO</t>
  </si>
  <si>
    <t>OBAT AKARA</t>
  </si>
  <si>
    <t>BIRNIN -KEBBI</t>
  </si>
  <si>
    <t>OKOBO</t>
  </si>
  <si>
    <t>BUNZA</t>
  </si>
  <si>
    <t>ONNA</t>
  </si>
  <si>
    <t>DANDI KAMBA</t>
  </si>
  <si>
    <t>ORON</t>
  </si>
  <si>
    <t>DANKO /WASAGU</t>
  </si>
  <si>
    <t>ORUK ANAM</t>
  </si>
  <si>
    <t>FAKAI</t>
  </si>
  <si>
    <t>UDUNG UKO</t>
  </si>
  <si>
    <t>GWANDU</t>
  </si>
  <si>
    <t>UKANAFUN</t>
  </si>
  <si>
    <t>JEGA</t>
  </si>
  <si>
    <t>UQUO</t>
  </si>
  <si>
    <t>KALGO</t>
  </si>
  <si>
    <t>URUAN</t>
  </si>
  <si>
    <t>KOKO/BESSE</t>
  </si>
  <si>
    <t>URUE OFFONG/ORUK</t>
  </si>
  <si>
    <t>MAIYAMA</t>
  </si>
  <si>
    <t>UYO</t>
  </si>
  <si>
    <t>NGASKI</t>
  </si>
  <si>
    <t>AKWA IBOM TOTAL</t>
  </si>
  <si>
    <t>SAKABA</t>
  </si>
  <si>
    <t xml:space="preserve">ANAMBRA </t>
  </si>
  <si>
    <t>AGUATA</t>
  </si>
  <si>
    <t>SHANGA</t>
  </si>
  <si>
    <t>ANAMBRA EAST</t>
  </si>
  <si>
    <t>SURU</t>
  </si>
  <si>
    <t>ANAMBRA WEST</t>
  </si>
  <si>
    <t>YAURI</t>
  </si>
  <si>
    <t>ANIOCHA</t>
  </si>
  <si>
    <t>ZURU</t>
  </si>
  <si>
    <t>AWKA NORTH</t>
  </si>
  <si>
    <t>KEBBI TOTAL</t>
  </si>
  <si>
    <t>AWKA SOUTH</t>
  </si>
  <si>
    <t>ADAVI</t>
  </si>
  <si>
    <t>AYAMELUM</t>
  </si>
  <si>
    <t>AJAOKUTA</t>
  </si>
  <si>
    <t>DUNUKOFIA</t>
  </si>
  <si>
    <t>ANKPA</t>
  </si>
  <si>
    <t>EKWUSIGWO</t>
  </si>
  <si>
    <t>BASSA</t>
  </si>
  <si>
    <t>IDEMILI NORTH</t>
  </si>
  <si>
    <t>DEKINA</t>
  </si>
  <si>
    <t>IDEMILI SOUTH</t>
  </si>
  <si>
    <t>IBAJI</t>
  </si>
  <si>
    <t>IHIALA</t>
  </si>
  <si>
    <t>IDAH</t>
  </si>
  <si>
    <t>NJIKOKA</t>
  </si>
  <si>
    <t>IGALAMELA</t>
  </si>
  <si>
    <t>NNEWI NORTH</t>
  </si>
  <si>
    <t>IJUMU</t>
  </si>
  <si>
    <t>NNEWI SOUTH</t>
  </si>
  <si>
    <t>KABBA/BUNU</t>
  </si>
  <si>
    <t>OGBARU</t>
  </si>
  <si>
    <t>ONISHA NORTH</t>
  </si>
  <si>
    <t>KOTON KARFE</t>
  </si>
  <si>
    <t>ONISHA SOUTH</t>
  </si>
  <si>
    <t>MOPA-MURO</t>
  </si>
  <si>
    <t>ORUMBA NORTH</t>
  </si>
  <si>
    <t>OFU</t>
  </si>
  <si>
    <t>ORUMBA SOUTH</t>
  </si>
  <si>
    <t>OGORI/MAGONGO</t>
  </si>
  <si>
    <t>OYI</t>
  </si>
  <si>
    <t>OKEHI</t>
  </si>
  <si>
    <t>ANAMBRA TOTAL</t>
  </si>
  <si>
    <t>OKENE</t>
  </si>
  <si>
    <t xml:space="preserve">BAUCHI </t>
  </si>
  <si>
    <t>ALKALERI</t>
  </si>
  <si>
    <t>OLAMABORO</t>
  </si>
  <si>
    <t>OMALA</t>
  </si>
  <si>
    <t>BOGORO</t>
  </si>
  <si>
    <t>YAGBA EAST</t>
  </si>
  <si>
    <t>DAMBAN</t>
  </si>
  <si>
    <t>YAGBA WEST</t>
  </si>
  <si>
    <t>DARAZO</t>
  </si>
  <si>
    <t>KOGI TOTAL</t>
  </si>
  <si>
    <t>DASS</t>
  </si>
  <si>
    <t>ASA</t>
  </si>
  <si>
    <t>GAMAWA</t>
  </si>
  <si>
    <t>BARUTEN</t>
  </si>
  <si>
    <t>GANJUWA</t>
  </si>
  <si>
    <t>EDU</t>
  </si>
  <si>
    <t>GIADE</t>
  </si>
  <si>
    <t>I/GADAU</t>
  </si>
  <si>
    <t>IFELODUN</t>
  </si>
  <si>
    <t>JAMA'ARE</t>
  </si>
  <si>
    <t>ILORIN EAST</t>
  </si>
  <si>
    <t>KATAGUM</t>
  </si>
  <si>
    <t>ILORIN SOUTH</t>
  </si>
  <si>
    <t>KIRFI</t>
  </si>
  <si>
    <t>ILORIN WEST</t>
  </si>
  <si>
    <t>MISAU</t>
  </si>
  <si>
    <t>IREPODUN</t>
  </si>
  <si>
    <t>NINGI</t>
  </si>
  <si>
    <t>KAI AMA</t>
  </si>
  <si>
    <t>SHIRA</t>
  </si>
  <si>
    <t>MORO</t>
  </si>
  <si>
    <t>TAFAWA BALEWA</t>
  </si>
  <si>
    <t>OFFA</t>
  </si>
  <si>
    <t>TORO</t>
  </si>
  <si>
    <t>OKE-ERO</t>
  </si>
  <si>
    <t>WARJI</t>
  </si>
  <si>
    <t>OSIN</t>
  </si>
  <si>
    <t>ZAKI</t>
  </si>
  <si>
    <t>OYUN</t>
  </si>
  <si>
    <t>BAUCHI TOTAL</t>
  </si>
  <si>
    <t>PATEGI</t>
  </si>
  <si>
    <t xml:space="preserve">BAYELSA </t>
  </si>
  <si>
    <t>BRASS</t>
  </si>
  <si>
    <t>KWARA TOTAL</t>
  </si>
  <si>
    <t>EKERMOR</t>
  </si>
  <si>
    <t>AGEGE</t>
  </si>
  <si>
    <t>KOLOKUMA/OPOKUMA</t>
  </si>
  <si>
    <t>AJEROMI/IFELODUN</t>
  </si>
  <si>
    <t>NEMBE</t>
  </si>
  <si>
    <t>ALIMOSHO</t>
  </si>
  <si>
    <t>OGBIA</t>
  </si>
  <si>
    <t>AMOWO-ODOFIN</t>
  </si>
  <si>
    <t>SAGBAMA</t>
  </si>
  <si>
    <t>APAPA</t>
  </si>
  <si>
    <t>SOUTHERN IJAW</t>
  </si>
  <si>
    <t>BADAGRY</t>
  </si>
  <si>
    <t>YENAGOA</t>
  </si>
  <si>
    <t>EPE</t>
  </si>
  <si>
    <t>BAYELSA TOTAL</t>
  </si>
  <si>
    <t>ETI-OSA</t>
  </si>
  <si>
    <t xml:space="preserve">BENUE </t>
  </si>
  <si>
    <t>ADO</t>
  </si>
  <si>
    <t>IBEJU-LEKKI</t>
  </si>
  <si>
    <t>AGATU</t>
  </si>
  <si>
    <t>IFAKO/IJAYE</t>
  </si>
  <si>
    <t>APA</t>
  </si>
  <si>
    <t>IKEJA</t>
  </si>
  <si>
    <t>BURUKU</t>
  </si>
  <si>
    <t>IKORODU</t>
  </si>
  <si>
    <t>GBOKO</t>
  </si>
  <si>
    <t>KOSOFE</t>
  </si>
  <si>
    <t>GUMA</t>
  </si>
  <si>
    <t>LAGOS ISLAND</t>
  </si>
  <si>
    <t>GWER EAST</t>
  </si>
  <si>
    <t>LAGOS MAINLAND</t>
  </si>
  <si>
    <t>GWER WEST</t>
  </si>
  <si>
    <t>MUSHIN</t>
  </si>
  <si>
    <t>KATSINA ALA</t>
  </si>
  <si>
    <t>OJO</t>
  </si>
  <si>
    <t>KONSHISHA</t>
  </si>
  <si>
    <t>OSHODI/ISOLO</t>
  </si>
  <si>
    <t>KWANDE</t>
  </si>
  <si>
    <t>SOMOLU</t>
  </si>
  <si>
    <t>LOGO</t>
  </si>
  <si>
    <t>SURULERE</t>
  </si>
  <si>
    <t>MAKURDI</t>
  </si>
  <si>
    <t>LAGOS TOTAL</t>
  </si>
  <si>
    <t>OBI</t>
  </si>
  <si>
    <t>AKWANGA</t>
  </si>
  <si>
    <t>OGBADIBO</t>
  </si>
  <si>
    <t>AWE</t>
  </si>
  <si>
    <t>OHIMINI</t>
  </si>
  <si>
    <t>DOMA</t>
  </si>
  <si>
    <t>OJU</t>
  </si>
  <si>
    <t>KARU</t>
  </si>
  <si>
    <t>OKPOKWU</t>
  </si>
  <si>
    <t>KEANA</t>
  </si>
  <si>
    <t>OTUKPO</t>
  </si>
  <si>
    <t>KEFFI</t>
  </si>
  <si>
    <t>TARKA</t>
  </si>
  <si>
    <t>KOKONA</t>
  </si>
  <si>
    <t>UKUM</t>
  </si>
  <si>
    <t>LAFIA</t>
  </si>
  <si>
    <t>USHONGO</t>
  </si>
  <si>
    <t>NASARAWA</t>
  </si>
  <si>
    <t>VANDEIKYA</t>
  </si>
  <si>
    <t>NASARAWA EGGON</t>
  </si>
  <si>
    <t>BENUE TOTAL</t>
  </si>
  <si>
    <t xml:space="preserve">BORNO </t>
  </si>
  <si>
    <t>ABADAN</t>
  </si>
  <si>
    <t>TOTO</t>
  </si>
  <si>
    <t>ASKIRA UBA</t>
  </si>
  <si>
    <t>WAMBA</t>
  </si>
  <si>
    <t>BAMA</t>
  </si>
  <si>
    <t>NASSARAWA TOTAL</t>
  </si>
  <si>
    <t>BAYO</t>
  </si>
  <si>
    <t>AGAIE</t>
  </si>
  <si>
    <t>BIU</t>
  </si>
  <si>
    <t>AGWARA</t>
  </si>
  <si>
    <t>CHIBOK</t>
  </si>
  <si>
    <t>BIDA</t>
  </si>
  <si>
    <t>DAMBOA</t>
  </si>
  <si>
    <t>BORGU</t>
  </si>
  <si>
    <t>DIKWA</t>
  </si>
  <si>
    <t>BOSSO</t>
  </si>
  <si>
    <t>GUBIO</t>
  </si>
  <si>
    <t>EDATI</t>
  </si>
  <si>
    <t>GUZAMALA</t>
  </si>
  <si>
    <t>GBAKO</t>
  </si>
  <si>
    <t>GWOZA</t>
  </si>
  <si>
    <t>GURARA</t>
  </si>
  <si>
    <t>HAWUL</t>
  </si>
  <si>
    <t>KATCHA</t>
  </si>
  <si>
    <t>JERE</t>
  </si>
  <si>
    <t>KONTAGORA</t>
  </si>
  <si>
    <t>KAGA</t>
  </si>
  <si>
    <t>LAPAI</t>
  </si>
  <si>
    <t>KALA BALGE</t>
  </si>
  <si>
    <t>LAVUN</t>
  </si>
  <si>
    <t>KONDUGA</t>
  </si>
  <si>
    <t>MAGAMA</t>
  </si>
  <si>
    <t>KUKAWA</t>
  </si>
  <si>
    <t>MARIGA</t>
  </si>
  <si>
    <t>KWAYA KUSAR</t>
  </si>
  <si>
    <t>MASHEGU</t>
  </si>
  <si>
    <t>MAFA</t>
  </si>
  <si>
    <t>MINNA</t>
  </si>
  <si>
    <t>MAGUMERI</t>
  </si>
  <si>
    <t>MOKWA</t>
  </si>
  <si>
    <t>MAIDUGURI METRO</t>
  </si>
  <si>
    <t>MUYA</t>
  </si>
  <si>
    <t>MARTE</t>
  </si>
  <si>
    <t>PAIKORO</t>
  </si>
  <si>
    <t>MOBBAR</t>
  </si>
  <si>
    <t>RAFI</t>
  </si>
  <si>
    <t>MONGUNO</t>
  </si>
  <si>
    <t>RIJAU</t>
  </si>
  <si>
    <t>NGALA</t>
  </si>
  <si>
    <t>SHIRORO</t>
  </si>
  <si>
    <t>NGANZAI</t>
  </si>
  <si>
    <t>SULEJA</t>
  </si>
  <si>
    <t>SHANI</t>
  </si>
  <si>
    <t>TAFA</t>
  </si>
  <si>
    <t>BORNO TOTAL</t>
  </si>
  <si>
    <t>WUSHISHI</t>
  </si>
  <si>
    <t xml:space="preserve">CROSS RIVER </t>
  </si>
  <si>
    <t>ABI</t>
  </si>
  <si>
    <t>NIGER TOTAL</t>
  </si>
  <si>
    <t>AKAMKPA</t>
  </si>
  <si>
    <t>ABEOKUTA NORTH</t>
  </si>
  <si>
    <t>AKPABUYO</t>
  </si>
  <si>
    <t>ABEOKUTA SOUTH</t>
  </si>
  <si>
    <t>BAKASSI</t>
  </si>
  <si>
    <t>ADO-ODO/OTA</t>
  </si>
  <si>
    <t>BEKWARA</t>
  </si>
  <si>
    <t>EGBADO NORTH</t>
  </si>
  <si>
    <t>BIASE</t>
  </si>
  <si>
    <t>EGBADO SOUTH</t>
  </si>
  <si>
    <t>BOKI</t>
  </si>
  <si>
    <t>EWEKORO</t>
  </si>
  <si>
    <t>CALABAR MUNICIPAL</t>
  </si>
  <si>
    <t>REMO NORTH</t>
  </si>
  <si>
    <t>CALABAR SOUTH</t>
  </si>
  <si>
    <t>IFO</t>
  </si>
  <si>
    <t>ETUNG</t>
  </si>
  <si>
    <t>IJEBU EAST</t>
  </si>
  <si>
    <t>IKOM</t>
  </si>
  <si>
    <t>IJEBU NORTH</t>
  </si>
  <si>
    <t>OBANLIKU</t>
  </si>
  <si>
    <t>IJEBU ODE</t>
  </si>
  <si>
    <t>OBUBRA</t>
  </si>
  <si>
    <t>IKENNE</t>
  </si>
  <si>
    <t>OBUDU</t>
  </si>
  <si>
    <t>IJEBU NORTH EAST</t>
  </si>
  <si>
    <t>ODUKPANI</t>
  </si>
  <si>
    <t>IMEKO-AFON</t>
  </si>
  <si>
    <t>OGAJA</t>
  </si>
  <si>
    <t>IPOKIA</t>
  </si>
  <si>
    <t>YAKURR</t>
  </si>
  <si>
    <t>OBAFEMI/OWODE</t>
  </si>
  <si>
    <t>YALA</t>
  </si>
  <si>
    <t>ODEDAH</t>
  </si>
  <si>
    <t>CROSS RIVER TOTAL</t>
  </si>
  <si>
    <t>ODOGBOLU</t>
  </si>
  <si>
    <t xml:space="preserve">DELTA </t>
  </si>
  <si>
    <t>ANIOCHA NORTH</t>
  </si>
  <si>
    <t>OGUN WATERSIDE</t>
  </si>
  <si>
    <t>ANIOCHA SOUTH</t>
  </si>
  <si>
    <t>SHAGAMU</t>
  </si>
  <si>
    <t>BOMADI</t>
  </si>
  <si>
    <t>OGUN TOTAL</t>
  </si>
  <si>
    <t>BURUTU</t>
  </si>
  <si>
    <t>AKOKO NORTH EAST</t>
  </si>
  <si>
    <t>ETHIOPE EAST</t>
  </si>
  <si>
    <t>AKOKO NORTH WEST</t>
  </si>
  <si>
    <t>ETHIOPE WEST</t>
  </si>
  <si>
    <t>AKOKO SOUTH WEST</t>
  </si>
  <si>
    <t>IKA NORTH EAST</t>
  </si>
  <si>
    <t>AKOKO SOUTH EAST</t>
  </si>
  <si>
    <t>IKA SOUTH</t>
  </si>
  <si>
    <t>AKURE NORTH</t>
  </si>
  <si>
    <t>ISOKO NORTH</t>
  </si>
  <si>
    <t>AKURE SOUTH</t>
  </si>
  <si>
    <t>ISOKO SOUTH</t>
  </si>
  <si>
    <t>IDANRE</t>
  </si>
  <si>
    <t>NDOKWA EAST</t>
  </si>
  <si>
    <t>IFEDORE</t>
  </si>
  <si>
    <t>NDOKWA WEST</t>
  </si>
  <si>
    <t>OKITIPUPA</t>
  </si>
  <si>
    <t>OKPE</t>
  </si>
  <si>
    <t>ILAJE</t>
  </si>
  <si>
    <t>OSHIMILI NORTH</t>
  </si>
  <si>
    <t>ESE-EDO</t>
  </si>
  <si>
    <t>OSHIMILI SOUTH</t>
  </si>
  <si>
    <t>ILE-OLUJI-OKEIGBO</t>
  </si>
  <si>
    <t>PATANI</t>
  </si>
  <si>
    <t>IRELE</t>
  </si>
  <si>
    <t>SAPELE</t>
  </si>
  <si>
    <t>ODIGBO</t>
  </si>
  <si>
    <t>UDU</t>
  </si>
  <si>
    <t>ONDO EAST</t>
  </si>
  <si>
    <t>UGHELLI NORTH</t>
  </si>
  <si>
    <t>ONDO WEST</t>
  </si>
  <si>
    <t>UGHELLI SOUTH</t>
  </si>
  <si>
    <t>OSE</t>
  </si>
  <si>
    <t>UKWUANI</t>
  </si>
  <si>
    <t>OWO</t>
  </si>
  <si>
    <t>UVWIE</t>
  </si>
  <si>
    <t>ONDO TOTAL</t>
  </si>
  <si>
    <t>WARRI SOUTH</t>
  </si>
  <si>
    <t>ATAKUMOSA EAST</t>
  </si>
  <si>
    <t>WARRI NORTH</t>
  </si>
  <si>
    <t>ATAKUMOSA WEST</t>
  </si>
  <si>
    <t>WARRI SOUTH-WEST</t>
  </si>
  <si>
    <t>AIYEDADE</t>
  </si>
  <si>
    <t>DELTA TOTAL</t>
  </si>
  <si>
    <t>AIYEDIRE</t>
  </si>
  <si>
    <t xml:space="preserve">EBONYI </t>
  </si>
  <si>
    <t>ABAKALIKI</t>
  </si>
  <si>
    <t>BOLUWADURO</t>
  </si>
  <si>
    <t>AFIKPO NORTH</t>
  </si>
  <si>
    <t>BORIPE</t>
  </si>
  <si>
    <t xml:space="preserve">AFIKPO SOUTH </t>
  </si>
  <si>
    <t>EDE NORTH</t>
  </si>
  <si>
    <t>EDE SOUTH</t>
  </si>
  <si>
    <t>EZZA NORTH</t>
  </si>
  <si>
    <t>EGBEDORE</t>
  </si>
  <si>
    <t>EZZA SOUTH</t>
  </si>
  <si>
    <t>EJIGBO</t>
  </si>
  <si>
    <t>IKWO</t>
  </si>
  <si>
    <t>IFE CENTRAL</t>
  </si>
  <si>
    <t>ISHIELU</t>
  </si>
  <si>
    <t>IFE EAST</t>
  </si>
  <si>
    <t>IVO</t>
  </si>
  <si>
    <t>IFE NORTH</t>
  </si>
  <si>
    <t>IZZI</t>
  </si>
  <si>
    <t>IFE SOUTH</t>
  </si>
  <si>
    <t>OHAOZARA</t>
  </si>
  <si>
    <t>IFEDAYO</t>
  </si>
  <si>
    <t>OHAUKWU</t>
  </si>
  <si>
    <t>ONICHA</t>
  </si>
  <si>
    <t>ILA</t>
  </si>
  <si>
    <t>EBONYI TOTAL</t>
  </si>
  <si>
    <t>ILESHA EAST</t>
  </si>
  <si>
    <t>EDO TOTAL</t>
  </si>
  <si>
    <t>AKOKO EDO</t>
  </si>
  <si>
    <t>ILESHA WEST</t>
  </si>
  <si>
    <t>EGOR</t>
  </si>
  <si>
    <t>ESAN CENTRAL</t>
  </si>
  <si>
    <t>IREWOLE</t>
  </si>
  <si>
    <t>ESAN NORTH EAST</t>
  </si>
  <si>
    <t>ISOKAN</t>
  </si>
  <si>
    <t>ESAN SOUTH EAST</t>
  </si>
  <si>
    <t>IWO</t>
  </si>
  <si>
    <t>ESAN WEST</t>
  </si>
  <si>
    <t>OBOKUN</t>
  </si>
  <si>
    <t>ETSAKO CENTRAL</t>
  </si>
  <si>
    <t>ODO-OTIN</t>
  </si>
  <si>
    <t>ETSAKO EAST</t>
  </si>
  <si>
    <t>OLA-OLUWA</t>
  </si>
  <si>
    <t>ETSAKO WEST</t>
  </si>
  <si>
    <t>OLORUNDA</t>
  </si>
  <si>
    <t>IGUEBEN</t>
  </si>
  <si>
    <t>ORIADE</t>
  </si>
  <si>
    <t>IKPOBA OKHA</t>
  </si>
  <si>
    <t>OROLU</t>
  </si>
  <si>
    <t>OREDO</t>
  </si>
  <si>
    <t>OSOGBO</t>
  </si>
  <si>
    <t>ORHIONWON</t>
  </si>
  <si>
    <t>OSUN TOTAL</t>
  </si>
  <si>
    <t>OVIA NORTH EAST</t>
  </si>
  <si>
    <t>AFIJIO</t>
  </si>
  <si>
    <t>OVIA SOUTH WEST</t>
  </si>
  <si>
    <t>AKINYELE</t>
  </si>
  <si>
    <t>OWAN EAST</t>
  </si>
  <si>
    <t>ATIBA</t>
  </si>
  <si>
    <t>OWAN WEST</t>
  </si>
  <si>
    <t>ATISBO</t>
  </si>
  <si>
    <t>UHUNMWODE</t>
  </si>
  <si>
    <t>EGBEDA</t>
  </si>
  <si>
    <t>IBADAN NORTH</t>
  </si>
  <si>
    <t xml:space="preserve">EKITI </t>
  </si>
  <si>
    <t>ADO EKITI</t>
  </si>
  <si>
    <t>IBADAN NORTH EAST</t>
  </si>
  <si>
    <t>AIYEKIRE</t>
  </si>
  <si>
    <t>IBADAN NORTH WEST</t>
  </si>
  <si>
    <t>EFON</t>
  </si>
  <si>
    <t>IBADAN SOUTH EAST</t>
  </si>
  <si>
    <t>EKITI EAST</t>
  </si>
  <si>
    <t>IBADAN SOUTH WEST</t>
  </si>
  <si>
    <t>EKITI SOUTH WEST</t>
  </si>
  <si>
    <t>IBARAPA CENTRAL</t>
  </si>
  <si>
    <t>EKITI WEST</t>
  </si>
  <si>
    <t>IBARAPA NORTH</t>
  </si>
  <si>
    <t>EMURE</t>
  </si>
  <si>
    <t>IDO</t>
  </si>
  <si>
    <t>IDO-OSI</t>
  </si>
  <si>
    <t>SAKI WEST</t>
  </si>
  <si>
    <t>IJERO</t>
  </si>
  <si>
    <t>IFELOJU</t>
  </si>
  <si>
    <t>IKERE</t>
  </si>
  <si>
    <t>IREPO</t>
  </si>
  <si>
    <t>IKOLE</t>
  </si>
  <si>
    <t>ISEYIN</t>
  </si>
  <si>
    <t>ILEJEMEJI</t>
  </si>
  <si>
    <t>ITESIWAJU</t>
  </si>
  <si>
    <t>IREPODUN/IFELODUN</t>
  </si>
  <si>
    <t>IWAJOWA</t>
  </si>
  <si>
    <t>ISE/ORUN</t>
  </si>
  <si>
    <t>OLORUNSOGO</t>
  </si>
  <si>
    <t>MOBA</t>
  </si>
  <si>
    <t>KAJOLA</t>
  </si>
  <si>
    <t>OYE</t>
  </si>
  <si>
    <t>LAGELU</t>
  </si>
  <si>
    <t>EKITI TOTAL</t>
  </si>
  <si>
    <t>OGBOMOSHO NORTH</t>
  </si>
  <si>
    <t>AGWU</t>
  </si>
  <si>
    <t>OGBOMOSHO SOUTH</t>
  </si>
  <si>
    <t>ANINRI</t>
  </si>
  <si>
    <t>OGO-OLUWA</t>
  </si>
  <si>
    <t>ENUGU EAST</t>
  </si>
  <si>
    <t>OLUYOLE</t>
  </si>
  <si>
    <t>ENUGU NORTH</t>
  </si>
  <si>
    <t>ONA-ARA</t>
  </si>
  <si>
    <t>ENUGU SOUTH</t>
  </si>
  <si>
    <t>ORELOPE</t>
  </si>
  <si>
    <t>EZEAGU</t>
  </si>
  <si>
    <t>ORI IRE</t>
  </si>
  <si>
    <t>IGBO ETITI</t>
  </si>
  <si>
    <t>OYO EAST</t>
  </si>
  <si>
    <t>IGBO EZE NORTH</t>
  </si>
  <si>
    <t>OYO WEST</t>
  </si>
  <si>
    <t>IGBO EZE SOUTH</t>
  </si>
  <si>
    <t>SAKI EAST</t>
  </si>
  <si>
    <t>ISI UZO</t>
  </si>
  <si>
    <t>IFEDAPO</t>
  </si>
  <si>
    <t>NKANU EAST</t>
  </si>
  <si>
    <t>OYO TOTAL</t>
  </si>
  <si>
    <t>NKANU WEST</t>
  </si>
  <si>
    <t>BARKIN LADI</t>
  </si>
  <si>
    <t>NSUKKA</t>
  </si>
  <si>
    <t>OJI RIVER</t>
  </si>
  <si>
    <t>BOKKOS</t>
  </si>
  <si>
    <t>UDENU</t>
  </si>
  <si>
    <t>JOS EAST</t>
  </si>
  <si>
    <t>UDI</t>
  </si>
  <si>
    <t>JOS NORTH</t>
  </si>
  <si>
    <t>UZO UWANI</t>
  </si>
  <si>
    <t>JOS SOUTH</t>
  </si>
  <si>
    <t>ENUGU TOTAL</t>
  </si>
  <si>
    <t>KANAM</t>
  </si>
  <si>
    <t xml:space="preserve">GOMBE </t>
  </si>
  <si>
    <t>AKKO</t>
  </si>
  <si>
    <t>KANKE</t>
  </si>
  <si>
    <t>BALANGA</t>
  </si>
  <si>
    <t>LANGTANG NORTH</t>
  </si>
  <si>
    <t>BILLIRI</t>
  </si>
  <si>
    <t>LANGTANG SOUTH</t>
  </si>
  <si>
    <t>DUKKU</t>
  </si>
  <si>
    <t>MANGU</t>
  </si>
  <si>
    <t>FUNAKAYE</t>
  </si>
  <si>
    <t>MIKANG</t>
  </si>
  <si>
    <t>PANKSHIN</t>
  </si>
  <si>
    <t>KALTUNGO</t>
  </si>
  <si>
    <t>QUAN-PAN</t>
  </si>
  <si>
    <t>KWAMI</t>
  </si>
  <si>
    <t>RIYOM</t>
  </si>
  <si>
    <t>NAFADA</t>
  </si>
  <si>
    <t>SHENDAM</t>
  </si>
  <si>
    <t>SHOMGOM</t>
  </si>
  <si>
    <t>WASE</t>
  </si>
  <si>
    <t>YAMALTU/DEBA</t>
  </si>
  <si>
    <t>PLATEAU TOTAL</t>
  </si>
  <si>
    <t>GOMBE TOTAL</t>
  </si>
  <si>
    <t>AHOADA</t>
  </si>
  <si>
    <t xml:space="preserve">IMO </t>
  </si>
  <si>
    <t>ABOH MBAISE</t>
  </si>
  <si>
    <t>AHOADA WEST</t>
  </si>
  <si>
    <t>AHIAZU MBAISE</t>
  </si>
  <si>
    <t>AKUKUTORU</t>
  </si>
  <si>
    <t>EHIME MBANO</t>
  </si>
  <si>
    <t>ANDONI</t>
  </si>
  <si>
    <t>EZINIHITTE MBAISE</t>
  </si>
  <si>
    <t>ASARITORU</t>
  </si>
  <si>
    <t>IDEATO NORTH</t>
  </si>
  <si>
    <t>BONNY</t>
  </si>
  <si>
    <t>IDEATO SOUTH</t>
  </si>
  <si>
    <t>DEGEMA</t>
  </si>
  <si>
    <t>IHITTE UBOMA</t>
  </si>
  <si>
    <t>ELEME</t>
  </si>
  <si>
    <t>IKEDURU</t>
  </si>
  <si>
    <t>EMOHUA</t>
  </si>
  <si>
    <t>ISIALA MBANO</t>
  </si>
  <si>
    <t>ETCHE</t>
  </si>
  <si>
    <t>ISU</t>
  </si>
  <si>
    <t>GONAKA</t>
  </si>
  <si>
    <t>MBAITOLI</t>
  </si>
  <si>
    <t>IKWERRE</t>
  </si>
  <si>
    <t>NGOR/OKPALA</t>
  </si>
  <si>
    <t>KHANA</t>
  </si>
  <si>
    <t>NJABA</t>
  </si>
  <si>
    <t>OBIO/AKPOR</t>
  </si>
  <si>
    <t>NKWANGELE</t>
  </si>
  <si>
    <t>OBUA/ODUAL</t>
  </si>
  <si>
    <t>NKWERRE</t>
  </si>
  <si>
    <t>OGBA/EGBEMA/NDONI</t>
  </si>
  <si>
    <t>OBOWO</t>
  </si>
  <si>
    <t>OGU/BOLO</t>
  </si>
  <si>
    <t>OGUTA</t>
  </si>
  <si>
    <t>OKRIKA</t>
  </si>
  <si>
    <t>OHAJI/EGBEMA</t>
  </si>
  <si>
    <t>OMUMMA</t>
  </si>
  <si>
    <t>OKIGWE</t>
  </si>
  <si>
    <t>OPOBO/NKORO</t>
  </si>
  <si>
    <t>ONUIMO</t>
  </si>
  <si>
    <t>OYIGBO</t>
  </si>
  <si>
    <t>ORLU</t>
  </si>
  <si>
    <t>PORT HARCOURT</t>
  </si>
  <si>
    <t>ORSU</t>
  </si>
  <si>
    <t>TAI</t>
  </si>
  <si>
    <t>ORU</t>
  </si>
  <si>
    <t>RIVERS TOTAL</t>
  </si>
  <si>
    <t>ORU WEST</t>
  </si>
  <si>
    <t>BINJI</t>
  </si>
  <si>
    <t>OWERRI MUNICIPAL</t>
  </si>
  <si>
    <t>BODINGA</t>
  </si>
  <si>
    <t>OWERRI NORTH</t>
  </si>
  <si>
    <t>DANGE-SHUNI</t>
  </si>
  <si>
    <t>OWERRI WEST</t>
  </si>
  <si>
    <t>GADA</t>
  </si>
  <si>
    <t>IMO TOTAL</t>
  </si>
  <si>
    <t>GORONYO</t>
  </si>
  <si>
    <t xml:space="preserve">JIGAWA </t>
  </si>
  <si>
    <t>AUYO</t>
  </si>
  <si>
    <t>GUDU</t>
  </si>
  <si>
    <t>BABURA</t>
  </si>
  <si>
    <t>GWADABAWA</t>
  </si>
  <si>
    <t>BIRNIN KUDU</t>
  </si>
  <si>
    <t>ILLELA</t>
  </si>
  <si>
    <t>BIRNIWA</t>
  </si>
  <si>
    <t>ISA</t>
  </si>
  <si>
    <t>GAGARAWA</t>
  </si>
  <si>
    <t>KEBBE</t>
  </si>
  <si>
    <t>BUJI</t>
  </si>
  <si>
    <t>KWARE</t>
  </si>
  <si>
    <t>DUTSE</t>
  </si>
  <si>
    <t>RABAH</t>
  </si>
  <si>
    <t>GARKI</t>
  </si>
  <si>
    <t>SABON BIRNI</t>
  </si>
  <si>
    <t>GUMEL</t>
  </si>
  <si>
    <t>SHAGARI</t>
  </si>
  <si>
    <t>GURI</t>
  </si>
  <si>
    <t>SILAME</t>
  </si>
  <si>
    <t>GWARAM</t>
  </si>
  <si>
    <t>SOKOTO NORTH</t>
  </si>
  <si>
    <t>GWIWA</t>
  </si>
  <si>
    <t>SOKOTO SOUTH</t>
  </si>
  <si>
    <t>HADEJIA</t>
  </si>
  <si>
    <t>TAMBUWAL</t>
  </si>
  <si>
    <t>JAHUN</t>
  </si>
  <si>
    <t>TANGAZA</t>
  </si>
  <si>
    <t>KAFIN HAUSA</t>
  </si>
  <si>
    <t>TURETA</t>
  </si>
  <si>
    <t>KAUGAMA</t>
  </si>
  <si>
    <t>WAMAKKO</t>
  </si>
  <si>
    <t>KAZAURE</t>
  </si>
  <si>
    <t>WURNO</t>
  </si>
  <si>
    <t>KIRI-KASAMMA</t>
  </si>
  <si>
    <t>YABO</t>
  </si>
  <si>
    <t>KIYAWA</t>
  </si>
  <si>
    <t>SOKOTO TOTAL</t>
  </si>
  <si>
    <t>MAIGATARI</t>
  </si>
  <si>
    <t>ARDO KOLA</t>
  </si>
  <si>
    <t>MALAM MADORI</t>
  </si>
  <si>
    <t>BALI</t>
  </si>
  <si>
    <t>MIGA</t>
  </si>
  <si>
    <t>DONGA</t>
  </si>
  <si>
    <t>RINGIM</t>
  </si>
  <si>
    <t>GASHAKA</t>
  </si>
  <si>
    <t>RONI</t>
  </si>
  <si>
    <t>GASSOL</t>
  </si>
  <si>
    <t>SULE TAKARKAR</t>
  </si>
  <si>
    <t>IBI</t>
  </si>
  <si>
    <t>TAURA</t>
  </si>
  <si>
    <t>JALINGO</t>
  </si>
  <si>
    <t>YANKWASHI</t>
  </si>
  <si>
    <t>KARIM LAMIDU</t>
  </si>
  <si>
    <t>JIGAWA TOTAL</t>
  </si>
  <si>
    <t>KURMI</t>
  </si>
  <si>
    <t xml:space="preserve">KADUNA </t>
  </si>
  <si>
    <t>BIRNIN GWARI</t>
  </si>
  <si>
    <t>LAU</t>
  </si>
  <si>
    <t>CHIKUN</t>
  </si>
  <si>
    <t>SARDAUNA</t>
  </si>
  <si>
    <t>GIWA</t>
  </si>
  <si>
    <t>TAKUM</t>
  </si>
  <si>
    <t>KAJURU</t>
  </si>
  <si>
    <t>USSA</t>
  </si>
  <si>
    <t>IGABI</t>
  </si>
  <si>
    <t>WUKARI</t>
  </si>
  <si>
    <t>IKARA</t>
  </si>
  <si>
    <t>YORRO</t>
  </si>
  <si>
    <t>JABA</t>
  </si>
  <si>
    <t>ZING</t>
  </si>
  <si>
    <t>JEMA'A</t>
  </si>
  <si>
    <t>TARABA TOTAL</t>
  </si>
  <si>
    <t>KACHIA</t>
  </si>
  <si>
    <t>BADE</t>
  </si>
  <si>
    <t>KADUNA NORTH</t>
  </si>
  <si>
    <t>BURSARI</t>
  </si>
  <si>
    <t>KADUNA SOUTH</t>
  </si>
  <si>
    <t>DAMATURU</t>
  </si>
  <si>
    <t>KAGARKO</t>
  </si>
  <si>
    <t>FIKA</t>
  </si>
  <si>
    <t>KAURA</t>
  </si>
  <si>
    <t>FUNE</t>
  </si>
  <si>
    <t>KAURU</t>
  </si>
  <si>
    <t>GEIDAM</t>
  </si>
  <si>
    <t>KUBAU</t>
  </si>
  <si>
    <t>GUJBA</t>
  </si>
  <si>
    <t>KUDAN</t>
  </si>
  <si>
    <t>GULAMI</t>
  </si>
  <si>
    <t>LERE</t>
  </si>
  <si>
    <t>JAKUSKO</t>
  </si>
  <si>
    <t>MAKARFI</t>
  </si>
  <si>
    <t>KARASUWA</t>
  </si>
  <si>
    <t>SABON GARI</t>
  </si>
  <si>
    <t>MACHINA</t>
  </si>
  <si>
    <t>SANGA</t>
  </si>
  <si>
    <t>NANGERE</t>
  </si>
  <si>
    <t>SOBA</t>
  </si>
  <si>
    <t>NGURU</t>
  </si>
  <si>
    <t>ZANGON KATAF</t>
  </si>
  <si>
    <t>POTISKUM</t>
  </si>
  <si>
    <t>ZARIA</t>
  </si>
  <si>
    <t>TARMUA</t>
  </si>
  <si>
    <t>KADUNA TOTAL</t>
  </si>
  <si>
    <t>YUNUSARI</t>
  </si>
  <si>
    <t>AJINGI</t>
  </si>
  <si>
    <t>YUSUFARI</t>
  </si>
  <si>
    <t>ALBASU</t>
  </si>
  <si>
    <t>YOBE TOTAL</t>
  </si>
  <si>
    <t>BAGWAI</t>
  </si>
  <si>
    <t>ANKA</t>
  </si>
  <si>
    <t>BEBEJI</t>
  </si>
  <si>
    <t>BAKURA</t>
  </si>
  <si>
    <t>BICHI</t>
  </si>
  <si>
    <t>BUKKUYUM</t>
  </si>
  <si>
    <t>BUNKURE</t>
  </si>
  <si>
    <t>BUNGUDU</t>
  </si>
  <si>
    <t>DALA</t>
  </si>
  <si>
    <t>GUMMI</t>
  </si>
  <si>
    <t>DANBATTA</t>
  </si>
  <si>
    <t>GUSAU</t>
  </si>
  <si>
    <t>DAWAKIN KUDU</t>
  </si>
  <si>
    <t>KAURA NAMODA</t>
  </si>
  <si>
    <t>DAWAKIN TOFA</t>
  </si>
  <si>
    <t>DOGUWA</t>
  </si>
  <si>
    <t>MARADUN</t>
  </si>
  <si>
    <t>FAGGE</t>
  </si>
  <si>
    <t>MARU</t>
  </si>
  <si>
    <t>GABASAWA</t>
  </si>
  <si>
    <t>SHINKAFI</t>
  </si>
  <si>
    <t>GARKO</t>
  </si>
  <si>
    <t>TALATA MAFARA</t>
  </si>
  <si>
    <t>GARUN MALLAM</t>
  </si>
  <si>
    <t>TSAFE</t>
  </si>
  <si>
    <t>GAYA</t>
  </si>
  <si>
    <t>ZURMI</t>
  </si>
  <si>
    <t>GEZAWA</t>
  </si>
  <si>
    <t>ZAMFARA TOTAL</t>
  </si>
  <si>
    <t>GWALE</t>
  </si>
  <si>
    <t>FCT-ABUJA</t>
  </si>
  <si>
    <t>ABAJI</t>
  </si>
  <si>
    <t>GWARZO</t>
  </si>
  <si>
    <t>ABUJA MUNICIPAL</t>
  </si>
  <si>
    <t>KABO</t>
  </si>
  <si>
    <t>BWARI</t>
  </si>
  <si>
    <t>KANO MUNICIPAL</t>
  </si>
  <si>
    <t>GWAGWALADA</t>
  </si>
  <si>
    <t>KARAYE</t>
  </si>
  <si>
    <t>KUJE</t>
  </si>
  <si>
    <t>KIBIYA</t>
  </si>
  <si>
    <t>KWALI</t>
  </si>
  <si>
    <t>KIRU</t>
  </si>
  <si>
    <t>FCT-ABUJA TOTAL</t>
  </si>
  <si>
    <t>KUMBOTSO</t>
  </si>
  <si>
    <t>Grand Total</t>
  </si>
  <si>
    <t>Summary of Distribution of Revenue Allocation to Local Government Councils by Federation Account Allocation Committee for the month of March, 2026 Shared in April, 2026</t>
  </si>
  <si>
    <t>`</t>
  </si>
  <si>
    <t>Augmentation of ₦200 Billion for the month of April, 2026</t>
  </si>
  <si>
    <t>Total Ecology Fund</t>
  </si>
  <si>
    <t>VAT</t>
  </si>
  <si>
    <t>Details of Distribution of Ecology Revenue Allocation to States by Federation Account Allocation Committee for the month of March, 2026 Shared in April, 2026</t>
  </si>
  <si>
    <t>S/N</t>
  </si>
  <si>
    <t>Gross Statutory Allocation (Ecology)</t>
  </si>
  <si>
    <t>Augmentation of '₦200Billion from Non Oil Revenue for the month of April, 2026 (Ecology)</t>
  </si>
  <si>
    <t>Solid Mineral Disribution for the month of April, 2025 (Ecology)</t>
  </si>
  <si>
    <t xml:space="preserve"> Distribution of Ecology to Local Government Councils by Federation Account Allocation Committee for the month of  March, 2026 Shared April, 2026</t>
  </si>
  <si>
    <t>STATE</t>
  </si>
  <si>
    <t>Solid Mineral Disribution for the month of April, 2026 (Ecology)</t>
  </si>
  <si>
    <t>ABIA  LGCS</t>
  </si>
  <si>
    <t>ADAMAWA  LGCS</t>
  </si>
  <si>
    <t>AKWA IBOM  LGCS</t>
  </si>
  <si>
    <t>ANAMBRA  LGCS</t>
  </si>
  <si>
    <t>BAUCHI  LGCS</t>
  </si>
  <si>
    <t>BAYELSA  LGCS</t>
  </si>
  <si>
    <t>BENUE  LGCS</t>
  </si>
  <si>
    <t>BORNO  LGCS</t>
  </si>
  <si>
    <t>CROSS RIVER  LGCS</t>
  </si>
  <si>
    <t>DELTA  LGCS</t>
  </si>
  <si>
    <t>EBONYI  LGCS</t>
  </si>
  <si>
    <t>EDO  LGCS</t>
  </si>
  <si>
    <t>EKITI  LGCS</t>
  </si>
  <si>
    <t>ENUGU  LGCS</t>
  </si>
  <si>
    <t>GOMBE  LGCS</t>
  </si>
  <si>
    <t>IMO  LGCS</t>
  </si>
  <si>
    <t>JIGAWA  LGCS</t>
  </si>
  <si>
    <t>KADUNA  LGCS</t>
  </si>
  <si>
    <t>KANO  LGCS</t>
  </si>
  <si>
    <t>KATSINA  LGCS</t>
  </si>
  <si>
    <t>KEBBI  LGCS</t>
  </si>
  <si>
    <t>KOGI  LGCS</t>
  </si>
  <si>
    <t>KWARA  LGCS</t>
  </si>
  <si>
    <t>LAGOS  LGCS</t>
  </si>
  <si>
    <t>NASSARAWA  LGCS</t>
  </si>
  <si>
    <t>NIGER  LGCS</t>
  </si>
  <si>
    <t>OGUN  LGCS</t>
  </si>
  <si>
    <t>ONDO  LGCS</t>
  </si>
  <si>
    <t>OSUN  LGCS</t>
  </si>
  <si>
    <t>OYO  LGCS</t>
  </si>
  <si>
    <t>PLATEAU  LGCS</t>
  </si>
  <si>
    <t>RIVERS  LGCS</t>
  </si>
  <si>
    <t>SOKOTO  LGCS</t>
  </si>
  <si>
    <t>TARABA  LGCS</t>
  </si>
  <si>
    <t>YOBE  LGCS</t>
  </si>
  <si>
    <t>ZAMFARA  LGCS</t>
  </si>
  <si>
    <t>FCT-ABUJA  LGCS</t>
  </si>
  <si>
    <t xml:space="preserve"> Distribution of Ecology to Local Government Councils by Federation Account Allocation Committee for the month of March, 2026 Shared in April, 2026\</t>
  </si>
  <si>
    <t>S/NO</t>
  </si>
  <si>
    <t>LOCAL GOVERNMENT COUNCILS</t>
  </si>
  <si>
    <t>Total (Ecology)</t>
  </si>
  <si>
    <t>21=6+11+14+15+18</t>
  </si>
  <si>
    <t>22=10+11+14+17+20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</si>
</sst>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_(* #,##0.00_);_(* \(#,##0.00\);_(* &quot;-&quot;??_);_(@_)"/>
    <numFmt numFmtId="168" formatCode="&quot; &quot;#,##0.00;\-&quot; &quot;#,##0.00"/>
    <numFmt numFmtId="169" formatCode="#,##0.0000_ ;\-#,##0.0000\ "/>
    <numFmt numFmtId="170" formatCode="#,##0.00_ ;\-#,##0.00&quot; &quot;"/>
    <numFmt numFmtId="171" formatCode="#,##0.0000000_ ;\-#,##0.0000000&quot; &quot;"/>
  </numFmts>
  <fonts count="31">
    <font>
      <sz val="10"/>
      <name val="Arial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b/>
      <sz val="13"/>
      <name val="Times New Roman"/>
      <charset val="134"/>
    </font>
    <font>
      <b/>
      <sz val="11"/>
      <color indexed="8"/>
      <name val="Times New Roman"/>
      <charset val="134"/>
    </font>
    <font>
      <b/>
      <sz val="12"/>
      <name val="Times New Roman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b/>
      <sz val="16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name val="Times New Roman"/>
      <charset val="134"/>
    </font>
    <font>
      <b/>
      <sz val="24"/>
      <name val="Times New Roman"/>
      <charset val="134"/>
    </font>
    <font>
      <b/>
      <sz val="18"/>
      <name val="Times New Roman"/>
      <charset val="134"/>
    </font>
    <font>
      <b/>
      <sz val="12"/>
      <color indexed="8"/>
      <name val="Times New Roman"/>
      <charset val="134"/>
    </font>
    <font>
      <b/>
      <sz val="10"/>
      <name val="Times New Roman"/>
      <charset val="134"/>
    </font>
    <font>
      <b/>
      <sz val="20"/>
      <name val="Times New Roman"/>
      <charset val="134"/>
    </font>
    <font>
      <b/>
      <u/>
      <sz val="16"/>
      <name val="Times New Roman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b/>
      <u val="singleAccounting"/>
      <sz val="10"/>
      <name val="Times New Roman"/>
      <charset val="134"/>
    </font>
    <font>
      <sz val="18"/>
      <name val="Times New Roman"/>
      <charset val="134"/>
    </font>
    <font>
      <b/>
      <u/>
      <sz val="14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b/>
      <sz val="22"/>
      <name val="Times New Roman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8">
    <xf numFmtId="0" fontId="0" fillId="0" borderId="0"/>
    <xf numFmtId="165" fontId="2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wrapText="1"/>
    </xf>
    <xf numFmtId="165" fontId="2" fillId="0" borderId="3" xfId="1" applyFont="1" applyBorder="1" applyAlignment="1">
      <alignment wrapText="1"/>
    </xf>
    <xf numFmtId="165" fontId="4" fillId="0" borderId="1" xfId="1" applyFont="1" applyBorder="1" applyAlignment="1">
      <alignment wrapText="1"/>
    </xf>
    <xf numFmtId="165" fontId="4" fillId="0" borderId="1" xfId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1" xfId="2" applyFont="1" applyBorder="1" applyAlignment="1">
      <alignment horizontal="right" wrapText="1"/>
    </xf>
    <xf numFmtId="0" fontId="7" fillId="0" borderId="1" xfId="2" applyFont="1" applyBorder="1" applyAlignment="1">
      <alignment wrapText="1"/>
    </xf>
    <xf numFmtId="168" fontId="7" fillId="0" borderId="1" xfId="2" applyNumberFormat="1" applyFont="1" applyBorder="1" applyAlignment="1">
      <alignment horizontal="right" wrapText="1"/>
    </xf>
    <xf numFmtId="168" fontId="8" fillId="0" borderId="1" xfId="0" applyNumberFormat="1" applyFont="1" applyBorder="1"/>
    <xf numFmtId="168" fontId="1" fillId="0" borderId="0" xfId="0" applyNumberFormat="1" applyFont="1"/>
    <xf numFmtId="165" fontId="1" fillId="0" borderId="0" xfId="1" applyFont="1"/>
    <xf numFmtId="0" fontId="8" fillId="0" borderId="1" xfId="0" applyFont="1" applyBorder="1"/>
    <xf numFmtId="168" fontId="2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2" borderId="1" xfId="4" applyFont="1" applyFill="1" applyBorder="1" applyAlignment="1">
      <alignment horizontal="center"/>
    </xf>
    <xf numFmtId="165" fontId="2" fillId="0" borderId="1" xfId="1" applyFont="1" applyBorder="1" applyAlignment="1">
      <alignment wrapText="1"/>
    </xf>
    <xf numFmtId="0" fontId="11" fillId="2" borderId="1" xfId="4" applyFont="1" applyFill="1" applyBorder="1" applyAlignment="1">
      <alignment horizontal="center"/>
    </xf>
    <xf numFmtId="0" fontId="7" fillId="0" borderId="1" xfId="4" applyFont="1" applyBorder="1" applyAlignment="1">
      <alignment horizontal="right" wrapText="1"/>
    </xf>
    <xf numFmtId="0" fontId="7" fillId="0" borderId="1" xfId="4" applyFont="1" applyBorder="1" applyAlignment="1">
      <alignment wrapText="1"/>
    </xf>
    <xf numFmtId="168" fontId="7" fillId="0" borderId="1" xfId="4" applyNumberFormat="1" applyFont="1" applyBorder="1" applyAlignment="1">
      <alignment horizontal="right" wrapText="1"/>
    </xf>
    <xf numFmtId="39" fontId="8" fillId="0" borderId="1" xfId="0" applyNumberFormat="1" applyFont="1" applyBorder="1"/>
    <xf numFmtId="169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Font="1" applyBorder="1" applyAlignment="1">
      <alignment wrapText="1"/>
    </xf>
    <xf numFmtId="0" fontId="2" fillId="0" borderId="0" xfId="0" applyFont="1" applyAlignment="1">
      <alignment wrapText="1"/>
    </xf>
    <xf numFmtId="0" fontId="7" fillId="2" borderId="1" xfId="6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6" applyFont="1" applyBorder="1" applyAlignment="1">
      <alignment horizontal="right" wrapText="1"/>
    </xf>
    <xf numFmtId="0" fontId="7" fillId="0" borderId="1" xfId="6" applyFont="1" applyBorder="1" applyAlignment="1">
      <alignment wrapText="1"/>
    </xf>
    <xf numFmtId="165" fontId="8" fillId="0" borderId="1" xfId="1" applyFont="1" applyBorder="1"/>
    <xf numFmtId="43" fontId="8" fillId="0" borderId="1" xfId="0" applyNumberFormat="1" applyFont="1" applyBorder="1"/>
    <xf numFmtId="43" fontId="8" fillId="0" borderId="0" xfId="0" applyNumberFormat="1" applyFont="1"/>
    <xf numFmtId="165" fontId="8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/>
    <xf numFmtId="165" fontId="12" fillId="0" borderId="1" xfId="1" applyFont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165" fontId="6" fillId="0" borderId="1" xfId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5" fillId="2" borderId="1" xfId="7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5" fillId="2" borderId="4" xfId="7" applyFont="1" applyFill="1" applyBorder="1" applyAlignment="1">
      <alignment horizontal="center" wrapText="1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165" fontId="7" fillId="0" borderId="1" xfId="1" applyFont="1" applyBorder="1" applyAlignment="1">
      <alignment wrapText="1"/>
    </xf>
    <xf numFmtId="168" fontId="7" fillId="0" borderId="1" xfId="3" applyNumberFormat="1" applyFont="1" applyBorder="1" applyAlignment="1">
      <alignment horizontal="right" wrapText="1"/>
    </xf>
    <xf numFmtId="170" fontId="8" fillId="0" borderId="1" xfId="0" applyNumberFormat="1" applyFont="1" applyBorder="1"/>
    <xf numFmtId="171" fontId="8" fillId="0" borderId="0" xfId="0" applyNumberFormat="1" applyFont="1"/>
    <xf numFmtId="0" fontId="1" fillId="0" borderId="0" xfId="0" applyFont="1" applyAlignment="1">
      <alignment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" fillId="3" borderId="0" xfId="0" applyFont="1" applyFill="1"/>
    <xf numFmtId="0" fontId="1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65" fontId="1" fillId="0" borderId="1" xfId="1" applyFont="1" applyBorder="1"/>
    <xf numFmtId="165" fontId="16" fillId="0" borderId="1" xfId="0" applyNumberFormat="1" applyFont="1" applyBorder="1"/>
    <xf numFmtId="1" fontId="1" fillId="0" borderId="1" xfId="0" applyNumberFormat="1" applyFont="1" applyBorder="1"/>
    <xf numFmtId="165" fontId="16" fillId="0" borderId="7" xfId="1" applyFont="1" applyBorder="1"/>
    <xf numFmtId="165" fontId="16" fillId="0" borderId="1" xfId="1" applyFont="1" applyBorder="1"/>
    <xf numFmtId="0" fontId="16" fillId="0" borderId="3" xfId="0" applyFont="1" applyBorder="1" applyAlignment="1">
      <alignment vertical="center"/>
    </xf>
    <xf numFmtId="0" fontId="1" fillId="0" borderId="7" xfId="0" applyFont="1" applyBorder="1"/>
    <xf numFmtId="0" fontId="1" fillId="0" borderId="3" xfId="0" applyFont="1" applyBorder="1"/>
    <xf numFmtId="1" fontId="1" fillId="0" borderId="4" xfId="0" applyNumberFormat="1" applyFont="1" applyBorder="1"/>
    <xf numFmtId="165" fontId="1" fillId="0" borderId="5" xfId="1" applyFont="1" applyBorder="1"/>
    <xf numFmtId="165" fontId="19" fillId="0" borderId="1" xfId="5" applyNumberFormat="1" applyFont="1" applyBorder="1" applyAlignment="1">
      <alignment horizontal="right" wrapText="1"/>
    </xf>
    <xf numFmtId="43" fontId="1" fillId="0" borderId="0" xfId="0" applyNumberFormat="1" applyFont="1"/>
    <xf numFmtId="165" fontId="1" fillId="0" borderId="1" xfId="1" applyFont="1" applyBorder="1" applyAlignment="1">
      <alignment wrapText="1"/>
    </xf>
    <xf numFmtId="165" fontId="1" fillId="0" borderId="1" xfId="1" applyFont="1" applyBorder="1" applyAlignment="1">
      <alignment horizontal="left" wrapText="1"/>
    </xf>
    <xf numFmtId="165" fontId="1" fillId="0" borderId="0" xfId="0" applyNumberFormat="1" applyFont="1"/>
    <xf numFmtId="168" fontId="19" fillId="0" borderId="1" xfId="5" applyNumberFormat="1" applyFont="1" applyBorder="1" applyAlignment="1">
      <alignment horizontal="right" wrapText="1"/>
    </xf>
    <xf numFmtId="4" fontId="19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0" fontId="16" fillId="3" borderId="0" xfId="0" applyFont="1" applyFill="1"/>
    <xf numFmtId="165" fontId="16" fillId="0" borderId="11" xfId="1" applyFont="1" applyBorder="1"/>
    <xf numFmtId="165" fontId="16" fillId="0" borderId="12" xfId="1" applyFont="1" applyBorder="1"/>
    <xf numFmtId="165" fontId="16" fillId="0" borderId="13" xfId="1" applyFont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165" fontId="16" fillId="4" borderId="1" xfId="0" applyNumberFormat="1" applyFont="1" applyFill="1" applyBorder="1"/>
    <xf numFmtId="0" fontId="1" fillId="0" borderId="10" xfId="0" applyFont="1" applyBorder="1"/>
    <xf numFmtId="165" fontId="1" fillId="4" borderId="0" xfId="0" applyNumberFormat="1" applyFont="1" applyFill="1"/>
    <xf numFmtId="165" fontId="1" fillId="0" borderId="8" xfId="1" applyFont="1" applyFill="1" applyBorder="1"/>
    <xf numFmtId="43" fontId="21" fillId="0" borderId="0" xfId="0" applyNumberFormat="1" applyFont="1"/>
    <xf numFmtId="165" fontId="16" fillId="0" borderId="0" xfId="0" applyNumberFormat="1" applyFont="1"/>
    <xf numFmtId="0" fontId="1" fillId="4" borderId="0" xfId="0" applyFont="1" applyFill="1"/>
    <xf numFmtId="0" fontId="24" fillId="0" borderId="1" xfId="0" applyFont="1" applyBorder="1"/>
    <xf numFmtId="0" fontId="6" fillId="0" borderId="1" xfId="0" applyFont="1" applyBorder="1" applyAlignment="1">
      <alignment horizontal="center" vertical="top" wrapText="1"/>
    </xf>
    <xf numFmtId="39" fontId="24" fillId="0" borderId="1" xfId="0" applyNumberFormat="1" applyFont="1" applyBorder="1"/>
    <xf numFmtId="37" fontId="24" fillId="0" borderId="1" xfId="0" applyNumberFormat="1" applyFont="1" applyBorder="1" applyAlignment="1">
      <alignment horizontal="center"/>
    </xf>
    <xf numFmtId="165" fontId="24" fillId="0" borderId="1" xfId="1" applyFont="1" applyBorder="1"/>
    <xf numFmtId="165" fontId="24" fillId="0" borderId="1" xfId="0" applyNumberFormat="1" applyFont="1" applyBorder="1"/>
    <xf numFmtId="165" fontId="6" fillId="0" borderId="5" xfId="0" applyNumberFormat="1" applyFont="1" applyBorder="1"/>
    <xf numFmtId="0" fontId="24" fillId="0" borderId="1" xfId="0" applyFont="1" applyBorder="1" applyAlignment="1">
      <alignment horizontal="center"/>
    </xf>
    <xf numFmtId="165" fontId="6" fillId="0" borderId="1" xfId="1" applyFont="1" applyBorder="1"/>
    <xf numFmtId="0" fontId="1" fillId="4" borderId="0" xfId="0" applyFont="1" applyFill="1" applyAlignment="1">
      <alignment horizontal="right"/>
    </xf>
    <xf numFmtId="43" fontId="1" fillId="4" borderId="0" xfId="0" applyNumberFormat="1" applyFont="1" applyFill="1"/>
    <xf numFmtId="165" fontId="16" fillId="4" borderId="8" xfId="1" applyFont="1" applyFill="1" applyBorder="1"/>
    <xf numFmtId="165" fontId="16" fillId="4" borderId="0" xfId="1" applyFont="1" applyFill="1" applyBorder="1"/>
    <xf numFmtId="165" fontId="1" fillId="4" borderId="0" xfId="0" applyNumberFormat="1" applyFont="1" applyFill="1" applyAlignment="1">
      <alignment horizontal="right"/>
    </xf>
    <xf numFmtId="0" fontId="16" fillId="0" borderId="0" xfId="0" applyFont="1"/>
    <xf numFmtId="0" fontId="25" fillId="0" borderId="0" xfId="0" applyFo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165" fontId="25" fillId="0" borderId="0" xfId="1" applyFont="1"/>
    <xf numFmtId="0" fontId="25" fillId="0" borderId="1" xfId="0" applyFont="1" applyBorder="1"/>
    <xf numFmtId="165" fontId="9" fillId="0" borderId="1" xfId="1" applyFont="1" applyBorder="1" applyAlignment="1"/>
    <xf numFmtId="165" fontId="9" fillId="0" borderId="1" xfId="0" applyNumberFormat="1" applyFont="1" applyBorder="1"/>
    <xf numFmtId="165" fontId="25" fillId="0" borderId="0" xfId="0" applyNumberFormat="1" applyFont="1"/>
    <xf numFmtId="165" fontId="9" fillId="0" borderId="1" xfId="1" applyFont="1" applyBorder="1" applyAlignment="1">
      <alignment horizontal="center"/>
    </xf>
    <xf numFmtId="0" fontId="25" fillId="0" borderId="1" xfId="0" applyFont="1" applyBorder="1" applyAlignment="1">
      <alignment wrapText="1"/>
    </xf>
    <xf numFmtId="43" fontId="25" fillId="0" borderId="0" xfId="0" applyNumberFormat="1" applyFont="1"/>
    <xf numFmtId="43" fontId="9" fillId="0" borderId="0" xfId="0" applyNumberFormat="1" applyFont="1" applyAlignment="1">
      <alignment horizontal="center" wrapText="1"/>
    </xf>
    <xf numFmtId="165" fontId="9" fillId="0" borderId="0" xfId="1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5" fontId="25" fillId="0" borderId="1" xfId="1" applyFont="1" applyBorder="1"/>
    <xf numFmtId="165" fontId="25" fillId="0" borderId="3" xfId="1" applyFont="1" applyBorder="1"/>
    <xf numFmtId="165" fontId="25" fillId="0" borderId="5" xfId="1" applyFont="1" applyBorder="1"/>
    <xf numFmtId="165" fontId="25" fillId="0" borderId="0" xfId="1" applyFont="1" applyBorder="1"/>
    <xf numFmtId="165" fontId="9" fillId="0" borderId="17" xfId="1" applyFont="1" applyBorder="1"/>
    <xf numFmtId="165" fontId="9" fillId="0" borderId="0" xfId="1" applyFont="1" applyBorder="1"/>
    <xf numFmtId="0" fontId="9" fillId="0" borderId="0" xfId="0" applyFont="1"/>
    <xf numFmtId="165" fontId="9" fillId="0" borderId="0" xfId="1" applyFont="1"/>
    <xf numFmtId="0" fontId="0" fillId="5" borderId="0" xfId="0" applyFill="1" applyProtection="1">
      <protection locked="0"/>
    </xf>
    <xf numFmtId="17" fontId="27" fillId="5" borderId="0" xfId="0" applyNumberFormat="1" applyFont="1" applyFill="1"/>
    <xf numFmtId="2" fontId="0" fillId="0" borderId="0" xfId="0" applyNumberFormat="1"/>
    <xf numFmtId="17" fontId="0" fillId="0" borderId="0" xfId="0" applyNumberFormat="1"/>
    <xf numFmtId="0" fontId="14" fillId="0" borderId="1" xfId="0" quotePrefix="1" applyFont="1" applyBorder="1" applyAlignment="1">
      <alignment horizontal="center"/>
    </xf>
    <xf numFmtId="0" fontId="14" fillId="0" borderId="5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6" fillId="0" borderId="15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5" fontId="6" fillId="0" borderId="7" xfId="1" applyFont="1" applyBorder="1" applyAlignment="1">
      <alignment horizontal="center" wrapText="1"/>
    </xf>
    <xf numFmtId="165" fontId="6" fillId="0" borderId="3" xfId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30" fillId="0" borderId="1" xfId="1" applyFont="1" applyBorder="1"/>
    <xf numFmtId="0" fontId="6" fillId="0" borderId="0" xfId="0" applyFont="1" applyBorder="1" applyAlignment="1">
      <alignment horizontal="center" wrapText="1"/>
    </xf>
    <xf numFmtId="0" fontId="1" fillId="0" borderId="0" xfId="0" applyFont="1" applyBorder="1"/>
    <xf numFmtId="0" fontId="6" fillId="0" borderId="0" xfId="0" quotePrefix="1" applyFont="1" applyBorder="1" applyAlignment="1">
      <alignment horizontal="center"/>
    </xf>
    <xf numFmtId="43" fontId="1" fillId="0" borderId="0" xfId="0" applyNumberFormat="1" applyFont="1" applyBorder="1"/>
    <xf numFmtId="165" fontId="24" fillId="0" borderId="0" xfId="1" applyFont="1" applyBorder="1"/>
  </cellXfs>
  <cellStyles count="8">
    <cellStyle name="Comma" xfId="1" builtinId="3"/>
    <cellStyle name="Normal" xfId="0" builtinId="0"/>
    <cellStyle name="Normal_ECO INDIVIDUALS LGCS NOV 22" xfId="2" xr:uid="{00000000-0005-0000-0000-000031000000}"/>
    <cellStyle name="Normal_lgc eco dec 21" xfId="3" xr:uid="{00000000-0005-0000-0000-000032000000}"/>
    <cellStyle name="Normal_LGCs Ceo oct 23" xfId="4" xr:uid="{00000000-0005-0000-0000-000033000000}"/>
    <cellStyle name="Normal_lgcs data" xfId="5" xr:uid="{00000000-0005-0000-0000-000034000000}"/>
    <cellStyle name="Normal_states eco dec 21" xfId="6" xr:uid="{00000000-0005-0000-0000-000038000000}"/>
    <cellStyle name="Normal_TOTALDATA_1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A20" sqref="A20"/>
    </sheetView>
  </sheetViews>
  <sheetFormatPr defaultColWidth="9" defaultRowHeight="12.75"/>
  <cols>
    <col min="2" max="2" width="23" customWidth="1"/>
    <col min="6" max="6" width="24.5703125" customWidth="1"/>
  </cols>
  <sheetData>
    <row r="1" spans="1:8" ht="23.1" customHeight="1">
      <c r="B1">
        <f ca="1">MONTH(NOW())</f>
        <v>6</v>
      </c>
      <c r="C1">
        <f ca="1">YEAR(NOW())</f>
        <v>2026</v>
      </c>
    </row>
    <row r="2" spans="1:8" ht="23.1" customHeight="1"/>
    <row r="3" spans="1:8" ht="23.1" customHeight="1">
      <c r="B3" t="s">
        <v>0</v>
      </c>
      <c r="F3" t="s">
        <v>1</v>
      </c>
    </row>
    <row r="4" spans="1:8" ht="23.1" customHeight="1">
      <c r="B4" t="s">
        <v>2</v>
      </c>
      <c r="C4" t="s">
        <v>3</v>
      </c>
      <c r="D4" t="s">
        <v>4</v>
      </c>
      <c r="F4" t="s">
        <v>2</v>
      </c>
      <c r="G4" t="s">
        <v>3</v>
      </c>
      <c r="H4" t="s">
        <v>4</v>
      </c>
    </row>
    <row r="5" spans="1:8" ht="23.1" customHeight="1">
      <c r="B5" s="144" t="e">
        <f>IF(G5=1,F5-1,F5)</f>
        <v>#REF!</v>
      </c>
      <c r="C5" s="144" t="e">
        <f>IF(G5=1,12,G5-1)</f>
        <v>#REF!</v>
      </c>
      <c r="F5" t="e">
        <f>YEAR(ACCTDATE)</f>
        <v>#REF!</v>
      </c>
      <c r="G5" t="e">
        <f>MONTH(ACCTDATE)</f>
        <v>#REF!</v>
      </c>
    </row>
    <row r="6" spans="1:8" ht="23.1" customHeight="1">
      <c r="B6" s="145" t="e">
        <f>LOOKUP(C5,A8:B19)</f>
        <v>#REF!</v>
      </c>
      <c r="F6" s="145" t="e">
        <f>IF(G5=1,LOOKUP(G5,E8:F19),LOOKUP(G5,A8:B19))</f>
        <v>#REF!</v>
      </c>
    </row>
    <row r="8" spans="1:8">
      <c r="A8">
        <v>1</v>
      </c>
      <c r="B8" s="146" t="e">
        <f>D8&amp;"-"&amp;RIGHT(B$5,2)</f>
        <v>#REF!</v>
      </c>
      <c r="D8" s="147" t="s">
        <v>5</v>
      </c>
      <c r="E8">
        <v>1</v>
      </c>
      <c r="F8" s="146" t="e">
        <f>D8&amp;"-"&amp;RIGHT(F$5,2)</f>
        <v>#REF!</v>
      </c>
    </row>
    <row r="9" spans="1:8">
      <c r="A9">
        <v>2</v>
      </c>
      <c r="B9" s="146" t="e">
        <f t="shared" ref="B9:B19" si="0">D9&amp;"-"&amp;RIGHT(B$5,2)</f>
        <v>#REF!</v>
      </c>
      <c r="D9" s="147" t="s">
        <v>6</v>
      </c>
      <c r="E9">
        <v>2</v>
      </c>
      <c r="F9" s="146" t="e">
        <f t="shared" ref="F9:F19" si="1">D9&amp;"-"&amp;RIGHT(F$5,2)</f>
        <v>#REF!</v>
      </c>
    </row>
    <row r="10" spans="1:8">
      <c r="A10">
        <v>3</v>
      </c>
      <c r="B10" s="146" t="e">
        <f t="shared" si="0"/>
        <v>#REF!</v>
      </c>
      <c r="D10" s="147" t="s">
        <v>7</v>
      </c>
      <c r="E10">
        <v>3</v>
      </c>
      <c r="F10" s="146" t="e">
        <f t="shared" si="1"/>
        <v>#REF!</v>
      </c>
    </row>
    <row r="11" spans="1:8">
      <c r="A11">
        <v>4</v>
      </c>
      <c r="B11" s="146" t="e">
        <f t="shared" si="0"/>
        <v>#REF!</v>
      </c>
      <c r="D11" s="147" t="s">
        <v>8</v>
      </c>
      <c r="E11">
        <v>4</v>
      </c>
      <c r="F11" s="146" t="e">
        <f t="shared" si="1"/>
        <v>#REF!</v>
      </c>
    </row>
    <row r="12" spans="1:8">
      <c r="A12">
        <v>5</v>
      </c>
      <c r="B12" s="146" t="e">
        <f t="shared" si="0"/>
        <v>#REF!</v>
      </c>
      <c r="D12" s="147" t="s">
        <v>9</v>
      </c>
      <c r="E12">
        <v>5</v>
      </c>
      <c r="F12" s="146" t="e">
        <f t="shared" si="1"/>
        <v>#REF!</v>
      </c>
    </row>
    <row r="13" spans="1:8">
      <c r="A13">
        <v>6</v>
      </c>
      <c r="B13" s="146" t="e">
        <f t="shared" si="0"/>
        <v>#REF!</v>
      </c>
      <c r="D13" s="147" t="s">
        <v>10</v>
      </c>
      <c r="E13">
        <v>6</v>
      </c>
      <c r="F13" s="146" t="e">
        <f t="shared" si="1"/>
        <v>#REF!</v>
      </c>
    </row>
    <row r="14" spans="1:8">
      <c r="A14">
        <v>7</v>
      </c>
      <c r="B14" s="146" t="e">
        <f t="shared" si="0"/>
        <v>#REF!</v>
      </c>
      <c r="D14" s="147" t="s">
        <v>11</v>
      </c>
      <c r="E14">
        <v>7</v>
      </c>
      <c r="F14" s="146" t="e">
        <f t="shared" si="1"/>
        <v>#REF!</v>
      </c>
    </row>
    <row r="15" spans="1:8">
      <c r="A15">
        <v>8</v>
      </c>
      <c r="B15" s="146" t="e">
        <f t="shared" si="0"/>
        <v>#REF!</v>
      </c>
      <c r="D15" s="147" t="s">
        <v>12</v>
      </c>
      <c r="E15">
        <v>8</v>
      </c>
      <c r="F15" s="146" t="e">
        <f t="shared" si="1"/>
        <v>#REF!</v>
      </c>
    </row>
    <row r="16" spans="1:8">
      <c r="A16">
        <v>9</v>
      </c>
      <c r="B16" s="146" t="e">
        <f t="shared" si="0"/>
        <v>#REF!</v>
      </c>
      <c r="D16" s="147" t="s">
        <v>13</v>
      </c>
      <c r="E16">
        <v>9</v>
      </c>
      <c r="F16" s="146" t="e">
        <f t="shared" si="1"/>
        <v>#REF!</v>
      </c>
    </row>
    <row r="17" spans="1:6">
      <c r="A17">
        <v>10</v>
      </c>
      <c r="B17" s="146" t="e">
        <f t="shared" si="0"/>
        <v>#REF!</v>
      </c>
      <c r="D17" s="147" t="s">
        <v>14</v>
      </c>
      <c r="E17">
        <v>10</v>
      </c>
      <c r="F17" s="146" t="e">
        <f t="shared" si="1"/>
        <v>#REF!</v>
      </c>
    </row>
    <row r="18" spans="1:6">
      <c r="A18">
        <v>11</v>
      </c>
      <c r="B18" s="146" t="e">
        <f t="shared" si="0"/>
        <v>#REF!</v>
      </c>
      <c r="D18" s="147" t="s">
        <v>15</v>
      </c>
      <c r="E18">
        <v>11</v>
      </c>
      <c r="F18" s="146" t="e">
        <f t="shared" si="1"/>
        <v>#REF!</v>
      </c>
    </row>
    <row r="19" spans="1:6">
      <c r="A19">
        <v>12</v>
      </c>
      <c r="B19" s="146" t="e">
        <f t="shared" si="0"/>
        <v>#REF!</v>
      </c>
      <c r="D19" s="147" t="s">
        <v>16</v>
      </c>
      <c r="E19">
        <v>12</v>
      </c>
      <c r="F19" s="146" t="e">
        <f t="shared" si="1"/>
        <v>#REF!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42"/>
  <sheetViews>
    <sheetView topLeftCell="D27" zoomScale="75" zoomScaleNormal="75" workbookViewId="0">
      <selection activeCell="K44" sqref="K44"/>
    </sheetView>
  </sheetViews>
  <sheetFormatPr defaultColWidth="9.140625" defaultRowHeight="20.25"/>
  <cols>
    <col min="1" max="1" width="6.28515625" style="117" customWidth="1"/>
    <col min="2" max="2" width="40.85546875" style="117" customWidth="1"/>
    <col min="3" max="3" width="35.140625" style="117" customWidth="1"/>
    <col min="4" max="4" width="34.140625" style="117" customWidth="1"/>
    <col min="5" max="5" width="38" style="117" customWidth="1"/>
    <col min="6" max="6" width="35.140625" style="117" customWidth="1"/>
    <col min="7" max="7" width="36" style="117" customWidth="1"/>
    <col min="8" max="8" width="38.7109375" style="117" customWidth="1"/>
    <col min="9" max="9" width="32.42578125" style="117" customWidth="1"/>
    <col min="10" max="10" width="26.42578125" style="117" customWidth="1"/>
    <col min="11" max="16384" width="9.140625" style="117"/>
  </cols>
  <sheetData>
    <row r="1" spans="1:10" ht="30" customHeight="1">
      <c r="A1" s="151" t="s">
        <v>17</v>
      </c>
      <c r="B1" s="151"/>
      <c r="C1" s="151"/>
      <c r="D1" s="151"/>
      <c r="E1" s="151"/>
      <c r="F1" s="151"/>
      <c r="G1" s="151"/>
    </row>
    <row r="2" spans="1:10" ht="30" customHeight="1">
      <c r="A2" s="152" t="s">
        <v>18</v>
      </c>
      <c r="B2" s="152"/>
      <c r="C2" s="152"/>
      <c r="D2" s="152"/>
      <c r="E2" s="152"/>
      <c r="F2" s="152"/>
      <c r="G2" s="152"/>
    </row>
    <row r="3" spans="1:10" ht="30" customHeight="1">
      <c r="A3" s="152" t="s">
        <v>19</v>
      </c>
      <c r="B3" s="152"/>
      <c r="C3" s="152"/>
      <c r="D3" s="152"/>
      <c r="E3" s="152"/>
      <c r="F3" s="152"/>
      <c r="G3" s="152"/>
    </row>
    <row r="4" spans="1:10" ht="40.5" customHeight="1">
      <c r="A4" s="153" t="s">
        <v>20</v>
      </c>
      <c r="B4" s="153"/>
      <c r="C4" s="153"/>
      <c r="D4" s="153"/>
      <c r="E4" s="153"/>
      <c r="F4" s="153"/>
      <c r="G4" s="153"/>
    </row>
    <row r="5" spans="1:10" ht="76.150000000000006" customHeight="1">
      <c r="A5" s="118" t="s">
        <v>21</v>
      </c>
      <c r="B5" s="119" t="s">
        <v>22</v>
      </c>
      <c r="C5" s="119" t="s">
        <v>23</v>
      </c>
      <c r="D5" s="120" t="s">
        <v>24</v>
      </c>
      <c r="E5" s="121" t="s">
        <v>25</v>
      </c>
      <c r="F5" s="122" t="s">
        <v>26</v>
      </c>
      <c r="G5" s="119" t="s">
        <v>27</v>
      </c>
    </row>
    <row r="6" spans="1:10" ht="30" customHeight="1">
      <c r="A6" s="22"/>
      <c r="B6" s="22"/>
      <c r="C6" s="148" t="s">
        <v>28</v>
      </c>
      <c r="D6" s="148" t="s">
        <v>28</v>
      </c>
      <c r="E6" s="148" t="s">
        <v>28</v>
      </c>
      <c r="F6" s="148" t="s">
        <v>28</v>
      </c>
      <c r="G6" s="148" t="s">
        <v>28</v>
      </c>
      <c r="H6" s="123"/>
      <c r="I6" s="123"/>
    </row>
    <row r="7" spans="1:10" ht="30" customHeight="1">
      <c r="A7" s="124">
        <v>1</v>
      </c>
      <c r="B7" s="124" t="s">
        <v>29</v>
      </c>
      <c r="C7" s="125">
        <v>632259476776.83301</v>
      </c>
      <c r="D7" s="125">
        <v>105360000000</v>
      </c>
      <c r="E7" s="125">
        <v>31209645405.209999</v>
      </c>
      <c r="F7" s="126">
        <v>51539033986.992996</v>
      </c>
      <c r="G7" s="125">
        <f>C7+D7+F7+E7</f>
        <v>820368156169.03601</v>
      </c>
      <c r="H7" s="127"/>
      <c r="I7" s="123"/>
    </row>
    <row r="8" spans="1:10" ht="30" customHeight="1">
      <c r="A8" s="124">
        <v>2</v>
      </c>
      <c r="B8" s="124" t="s">
        <v>30</v>
      </c>
      <c r="C8" s="128">
        <v>320690455950.58801</v>
      </c>
      <c r="D8" s="128">
        <v>53440000000</v>
      </c>
      <c r="E8" s="128">
        <v>15829949226.030001</v>
      </c>
      <c r="F8" s="128">
        <v>283464686928.461</v>
      </c>
      <c r="G8" s="125">
        <f t="shared" ref="G8:G19" si="0">C8+D8+F8+E8</f>
        <v>673425092105.07898</v>
      </c>
      <c r="H8" s="127"/>
      <c r="I8" s="127"/>
    </row>
    <row r="9" spans="1:10" ht="30" customHeight="1">
      <c r="A9" s="124">
        <v>3</v>
      </c>
      <c r="B9" s="124" t="s">
        <v>31</v>
      </c>
      <c r="C9" s="125">
        <v>247238899422.983</v>
      </c>
      <c r="D9" s="128">
        <v>41200000000</v>
      </c>
      <c r="E9" s="128">
        <v>12204227322.459999</v>
      </c>
      <c r="F9" s="128">
        <v>180386618954.47501</v>
      </c>
      <c r="G9" s="125">
        <f t="shared" si="0"/>
        <v>481029745699.91803</v>
      </c>
      <c r="H9" s="123"/>
      <c r="I9" s="127">
        <v>794203900275.18396</v>
      </c>
    </row>
    <row r="10" spans="1:10" ht="30" customHeight="1">
      <c r="A10" s="124">
        <v>4</v>
      </c>
      <c r="B10" s="124" t="s">
        <v>32</v>
      </c>
      <c r="C10" s="125">
        <v>120759465485.325</v>
      </c>
      <c r="D10" s="128">
        <v>0</v>
      </c>
      <c r="E10" s="128">
        <v>8852525119.5200005</v>
      </c>
      <c r="F10" s="128">
        <v>0</v>
      </c>
      <c r="G10" s="125">
        <f t="shared" si="0"/>
        <v>129611990604.845</v>
      </c>
      <c r="H10" s="127"/>
      <c r="I10" s="127"/>
    </row>
    <row r="11" spans="1:10" ht="30" customHeight="1">
      <c r="A11" s="124">
        <v>5</v>
      </c>
      <c r="B11" s="129" t="s">
        <v>33</v>
      </c>
      <c r="C11" s="125">
        <f>18127307936.85+12815332905.57</f>
        <v>30942640842.419998</v>
      </c>
      <c r="D11" s="128">
        <v>0</v>
      </c>
      <c r="E11" s="128"/>
      <c r="F11" s="128">
        <v>26576995891.599998</v>
      </c>
      <c r="G11" s="125">
        <f t="shared" si="0"/>
        <v>57519636734.019997</v>
      </c>
      <c r="I11" s="123"/>
    </row>
    <row r="12" spans="1:10" ht="30" customHeight="1">
      <c r="A12" s="124">
        <v>6</v>
      </c>
      <c r="B12" s="129" t="s">
        <v>34</v>
      </c>
      <c r="C12" s="125">
        <v>23564460957.389999</v>
      </c>
      <c r="D12" s="128">
        <v>0</v>
      </c>
      <c r="E12" s="128">
        <v>0</v>
      </c>
      <c r="F12" s="128">
        <v>0</v>
      </c>
      <c r="G12" s="125">
        <f t="shared" si="0"/>
        <v>23564460957.389999</v>
      </c>
      <c r="H12" s="123"/>
      <c r="I12" s="123"/>
      <c r="J12" s="123"/>
    </row>
    <row r="13" spans="1:10" ht="30" customHeight="1">
      <c r="A13" s="124">
        <v>7</v>
      </c>
      <c r="B13" s="129" t="s">
        <v>35</v>
      </c>
      <c r="C13" s="125">
        <v>9788660193.6599998</v>
      </c>
      <c r="D13" s="125">
        <v>0</v>
      </c>
      <c r="E13" s="128"/>
      <c r="F13" s="128">
        <v>0</v>
      </c>
      <c r="G13" s="125">
        <f t="shared" si="0"/>
        <v>9788660193.6599998</v>
      </c>
      <c r="I13" s="123"/>
      <c r="J13" s="123"/>
    </row>
    <row r="14" spans="1:10" ht="40.5">
      <c r="A14" s="124">
        <v>8</v>
      </c>
      <c r="B14" s="129" t="s">
        <v>36</v>
      </c>
      <c r="C14" s="128">
        <v>18163078852.380001</v>
      </c>
      <c r="D14" s="128">
        <v>0</v>
      </c>
      <c r="E14" s="128">
        <v>0</v>
      </c>
      <c r="F14" s="128">
        <v>0</v>
      </c>
      <c r="G14" s="125">
        <f t="shared" si="0"/>
        <v>18163078852.380001</v>
      </c>
      <c r="I14" s="123"/>
      <c r="J14" s="123"/>
    </row>
    <row r="15" spans="1:10" ht="42.75" customHeight="1">
      <c r="A15" s="124">
        <v>9</v>
      </c>
      <c r="B15" s="129" t="s">
        <v>37</v>
      </c>
      <c r="C15" s="128">
        <v>0</v>
      </c>
      <c r="D15" s="128">
        <v>0</v>
      </c>
      <c r="E15" s="128">
        <v>0</v>
      </c>
      <c r="F15" s="128">
        <v>19135437041.950001</v>
      </c>
      <c r="G15" s="125">
        <f t="shared" si="0"/>
        <v>19135437041.950001</v>
      </c>
      <c r="I15" s="123"/>
      <c r="J15" s="123"/>
    </row>
    <row r="16" spans="1:10" ht="42.75" customHeight="1">
      <c r="A16" s="124">
        <v>10</v>
      </c>
      <c r="B16" s="129" t="s">
        <v>38</v>
      </c>
      <c r="C16" s="128">
        <v>0</v>
      </c>
      <c r="D16" s="128">
        <v>0</v>
      </c>
      <c r="E16" s="128">
        <v>0</v>
      </c>
      <c r="F16" s="128">
        <v>100000000000</v>
      </c>
      <c r="G16" s="125">
        <f t="shared" si="0"/>
        <v>100000000000</v>
      </c>
      <c r="I16" s="123"/>
      <c r="J16" s="123"/>
    </row>
    <row r="17" spans="1:10" ht="82.15" customHeight="1">
      <c r="A17" s="124">
        <v>11</v>
      </c>
      <c r="B17" s="129" t="s">
        <v>39</v>
      </c>
      <c r="C17" s="128">
        <v>92840051527.899994</v>
      </c>
      <c r="D17" s="128">
        <v>0</v>
      </c>
      <c r="E17" s="128">
        <v>0</v>
      </c>
      <c r="F17" s="125">
        <v>0</v>
      </c>
      <c r="G17" s="125">
        <f t="shared" si="0"/>
        <v>92840051527.899994</v>
      </c>
      <c r="I17" s="123"/>
      <c r="J17" s="123"/>
    </row>
    <row r="18" spans="1:10" ht="43.9" customHeight="1">
      <c r="A18" s="124">
        <v>12</v>
      </c>
      <c r="B18" s="129" t="s">
        <v>40</v>
      </c>
      <c r="C18" s="128">
        <v>3623918445.6300001</v>
      </c>
      <c r="D18" s="128">
        <v>0</v>
      </c>
      <c r="E18" s="128">
        <v>0</v>
      </c>
      <c r="F18" s="128">
        <v>3322124486.4499998</v>
      </c>
      <c r="G18" s="125">
        <f t="shared" si="0"/>
        <v>6946042932.0799999</v>
      </c>
      <c r="H18" s="130"/>
    </row>
    <row r="19" spans="1:10" ht="43.9" customHeight="1">
      <c r="A19" s="124">
        <v>13</v>
      </c>
      <c r="B19" s="129" t="s">
        <v>41</v>
      </c>
      <c r="C19" s="128">
        <v>200000000000</v>
      </c>
      <c r="D19" s="128">
        <v>0</v>
      </c>
      <c r="E19" s="128">
        <v>0</v>
      </c>
      <c r="F19" s="128">
        <v>0</v>
      </c>
      <c r="G19" s="125">
        <f t="shared" si="0"/>
        <v>200000000000</v>
      </c>
      <c r="H19" s="130"/>
    </row>
    <row r="20" spans="1:10" ht="30" customHeight="1">
      <c r="A20" s="124"/>
      <c r="B20" s="120" t="s">
        <v>42</v>
      </c>
      <c r="C20" s="128">
        <f>SUM(C7:C19)</f>
        <v>1699871108455.1101</v>
      </c>
      <c r="D20" s="128">
        <f t="shared" ref="D20:G20" si="1">SUM(D7:D19)</f>
        <v>200000000000</v>
      </c>
      <c r="E20" s="128">
        <f t="shared" si="1"/>
        <v>68096347073.220001</v>
      </c>
      <c r="F20" s="128">
        <f t="shared" si="1"/>
        <v>664424897289.92896</v>
      </c>
      <c r="G20" s="128">
        <f t="shared" si="1"/>
        <v>2632392352818.2598</v>
      </c>
    </row>
    <row r="21" spans="1:10" ht="50.25" customHeight="1">
      <c r="B21" s="131"/>
      <c r="C21" s="132"/>
      <c r="D21" s="132"/>
      <c r="E21" s="132"/>
      <c r="F21" s="132"/>
      <c r="G21" s="130"/>
      <c r="H21" s="127"/>
    </row>
    <row r="22" spans="1:10" ht="35.1" customHeight="1">
      <c r="A22" s="154" t="s">
        <v>43</v>
      </c>
      <c r="B22" s="154"/>
      <c r="C22" s="154"/>
      <c r="D22" s="154"/>
      <c r="E22" s="154"/>
      <c r="F22" s="154"/>
      <c r="G22" s="154"/>
      <c r="H22" s="154"/>
    </row>
    <row r="23" spans="1:10" ht="48" customHeight="1">
      <c r="A23" s="155" t="s">
        <v>20</v>
      </c>
      <c r="B23" s="156"/>
      <c r="C23" s="156"/>
      <c r="D23" s="156"/>
      <c r="E23" s="156"/>
      <c r="F23" s="156"/>
      <c r="G23" s="156"/>
      <c r="H23" s="156"/>
    </row>
    <row r="24" spans="1:10" ht="30" customHeight="1">
      <c r="A24" s="22">
        <v>0</v>
      </c>
      <c r="B24" s="22">
        <v>1</v>
      </c>
      <c r="C24" s="22">
        <v>2</v>
      </c>
      <c r="D24" s="22">
        <v>3</v>
      </c>
      <c r="E24" s="22">
        <v>4</v>
      </c>
      <c r="F24" s="22">
        <v>5</v>
      </c>
      <c r="G24" s="22">
        <v>6</v>
      </c>
      <c r="H24" s="22">
        <v>7</v>
      </c>
      <c r="I24" s="22">
        <v>8</v>
      </c>
      <c r="J24" s="32"/>
    </row>
    <row r="25" spans="1:10" ht="108" customHeight="1">
      <c r="A25" s="120" t="s">
        <v>21</v>
      </c>
      <c r="B25" s="120" t="s">
        <v>22</v>
      </c>
      <c r="C25" s="133" t="s">
        <v>44</v>
      </c>
      <c r="D25" s="120" t="s">
        <v>45</v>
      </c>
      <c r="E25" s="120" t="s">
        <v>46</v>
      </c>
      <c r="F25" s="120" t="s">
        <v>24</v>
      </c>
      <c r="G25" s="121" t="s">
        <v>25</v>
      </c>
      <c r="H25" s="120" t="s">
        <v>47</v>
      </c>
      <c r="I25" s="120" t="s">
        <v>27</v>
      </c>
      <c r="J25" s="134"/>
    </row>
    <row r="26" spans="1:10" ht="22.5">
      <c r="A26" s="124"/>
      <c r="B26" s="124"/>
      <c r="C26" s="148" t="s">
        <v>28</v>
      </c>
      <c r="D26" s="148" t="s">
        <v>28</v>
      </c>
      <c r="E26" s="148" t="s">
        <v>28</v>
      </c>
      <c r="F26" s="149" t="s">
        <v>28</v>
      </c>
      <c r="G26" s="148" t="s">
        <v>28</v>
      </c>
      <c r="H26" s="148" t="s">
        <v>28</v>
      </c>
      <c r="I26" s="148" t="s">
        <v>28</v>
      </c>
      <c r="J26" s="135"/>
    </row>
    <row r="27" spans="1:10" ht="20.25" customHeight="1">
      <c r="A27" s="124">
        <v>1</v>
      </c>
      <c r="B27" s="124" t="s">
        <v>48</v>
      </c>
      <c r="C27" s="136">
        <v>582091583592.94995</v>
      </c>
      <c r="D27" s="137">
        <v>-107510807022.74001</v>
      </c>
      <c r="E27" s="137">
        <f>C27+D27</f>
        <v>474580776570.21002</v>
      </c>
      <c r="F27" s="138">
        <v>97000000000</v>
      </c>
      <c r="G27" s="136">
        <v>28733253647.549999</v>
      </c>
      <c r="H27" s="136">
        <v>51539033986.989998</v>
      </c>
      <c r="I27" s="136">
        <f>E27+F27+G27+H27</f>
        <v>651853064204.75</v>
      </c>
    </row>
    <row r="28" spans="1:10" ht="20.25" customHeight="1">
      <c r="A28" s="124">
        <v>2</v>
      </c>
      <c r="B28" s="124" t="s">
        <v>49</v>
      </c>
      <c r="C28" s="136">
        <v>12001888321.5</v>
      </c>
      <c r="D28" s="137">
        <v>0</v>
      </c>
      <c r="E28" s="137">
        <f t="shared" ref="E28:E31" si="2">C28+D28</f>
        <v>12001888321.5</v>
      </c>
      <c r="F28" s="138">
        <v>2000000000</v>
      </c>
      <c r="G28" s="136">
        <v>592438219.53999996</v>
      </c>
      <c r="H28" s="136">
        <v>0</v>
      </c>
      <c r="I28" s="136">
        <f t="shared" ref="I28:I31" si="3">E28+F28+G28+H28</f>
        <v>14594326541.040001</v>
      </c>
      <c r="J28" s="139"/>
    </row>
    <row r="29" spans="1:10" ht="20.25" customHeight="1">
      <c r="A29" s="124">
        <v>3</v>
      </c>
      <c r="B29" s="124" t="s">
        <v>50</v>
      </c>
      <c r="C29" s="136">
        <v>6000944160.75</v>
      </c>
      <c r="D29" s="137">
        <v>0</v>
      </c>
      <c r="E29" s="137">
        <f t="shared" si="2"/>
        <v>6000944160.75</v>
      </c>
      <c r="F29" s="138">
        <v>1000000000</v>
      </c>
      <c r="G29" s="136">
        <v>296219109.76999998</v>
      </c>
      <c r="H29" s="136">
        <v>0</v>
      </c>
      <c r="I29" s="136">
        <f t="shared" si="3"/>
        <v>7297163270.5200005</v>
      </c>
      <c r="J29" s="139"/>
    </row>
    <row r="30" spans="1:10" ht="40.5">
      <c r="A30" s="124">
        <v>4</v>
      </c>
      <c r="B30" s="129" t="s">
        <v>51</v>
      </c>
      <c r="C30" s="136">
        <v>20163172380.130001</v>
      </c>
      <c r="D30" s="137">
        <v>0</v>
      </c>
      <c r="E30" s="137">
        <f t="shared" si="2"/>
        <v>20163172380.130001</v>
      </c>
      <c r="F30" s="138">
        <v>3360000000</v>
      </c>
      <c r="G30" s="136">
        <v>995296208.82000005</v>
      </c>
      <c r="H30" s="136">
        <v>0</v>
      </c>
      <c r="I30" s="136">
        <f t="shared" si="3"/>
        <v>24518468588.950001</v>
      </c>
      <c r="J30" s="139"/>
    </row>
    <row r="31" spans="1:10" ht="21" customHeight="1">
      <c r="A31" s="124">
        <v>5</v>
      </c>
      <c r="B31" s="124" t="s">
        <v>52</v>
      </c>
      <c r="C31" s="136">
        <v>12001888321.5</v>
      </c>
      <c r="D31" s="136">
        <v>-221063917</v>
      </c>
      <c r="E31" s="137">
        <f t="shared" si="2"/>
        <v>11780824404.5</v>
      </c>
      <c r="F31" s="138">
        <v>2000000000</v>
      </c>
      <c r="G31" s="136">
        <v>592438219.53999996</v>
      </c>
      <c r="H31" s="210">
        <v>8833182434.2800007</v>
      </c>
      <c r="I31" s="136">
        <f>E31+F31+G31+H31</f>
        <v>23206445058.32</v>
      </c>
      <c r="J31" s="139"/>
    </row>
    <row r="32" spans="1:10" ht="36.75" customHeight="1">
      <c r="A32" s="124"/>
      <c r="B32" s="22" t="s">
        <v>27</v>
      </c>
      <c r="C32" s="140">
        <f>SUM(C27:C31)</f>
        <v>632259476776.82996</v>
      </c>
      <c r="D32" s="140">
        <f>SUM(D27:D31)</f>
        <v>-107731870939.74001</v>
      </c>
      <c r="E32" s="140">
        <f>SUM(E27:E31)</f>
        <v>524527605837.09003</v>
      </c>
      <c r="F32" s="140">
        <f t="shared" ref="F32:I32" si="4">SUM(F27:F31)</f>
        <v>105360000000</v>
      </c>
      <c r="G32" s="140">
        <f t="shared" si="4"/>
        <v>31209645405.220001</v>
      </c>
      <c r="H32" s="140">
        <f>SUM(H27:H31)</f>
        <v>60372216421.269997</v>
      </c>
      <c r="I32" s="140">
        <f>SUM(I27:I31)</f>
        <v>721469467663.57996</v>
      </c>
      <c r="J32" s="141"/>
    </row>
    <row r="34" spans="1:10" ht="12.75" hidden="1" customHeight="1">
      <c r="A34" s="157" t="s">
        <v>53</v>
      </c>
      <c r="B34" s="157"/>
      <c r="C34" s="157"/>
    </row>
    <row r="35" spans="1:10">
      <c r="A35" s="158"/>
      <c r="B35" s="158"/>
      <c r="C35" s="158"/>
      <c r="G35" s="130"/>
      <c r="H35" s="130"/>
      <c r="I35" s="46"/>
      <c r="J35" s="82"/>
    </row>
    <row r="36" spans="1:10" ht="42.75" customHeight="1">
      <c r="B36" s="142"/>
      <c r="C36" s="143"/>
      <c r="F36" s="130"/>
      <c r="G36" s="130"/>
      <c r="H36" s="127"/>
      <c r="I36" s="127"/>
    </row>
    <row r="37" spans="1:10">
      <c r="B37" s="142"/>
      <c r="C37" s="143"/>
      <c r="G37" s="130"/>
      <c r="I37" s="130"/>
    </row>
    <row r="38" spans="1:10">
      <c r="B38" s="143"/>
      <c r="C38" s="142"/>
      <c r="H38" s="130"/>
      <c r="I38" s="127"/>
    </row>
    <row r="39" spans="1:10" ht="22.5">
      <c r="A39" s="159" t="s">
        <v>54</v>
      </c>
      <c r="B39" s="159"/>
      <c r="C39" s="159"/>
      <c r="D39" s="159"/>
      <c r="E39" s="159"/>
      <c r="F39" s="159"/>
      <c r="G39" s="159"/>
      <c r="H39" s="159"/>
      <c r="I39" s="159"/>
      <c r="J39" s="159"/>
    </row>
    <row r="40" spans="1:10" ht="35.25" customHeight="1">
      <c r="A40" s="159" t="s">
        <v>55</v>
      </c>
      <c r="B40" s="159"/>
      <c r="C40" s="159"/>
      <c r="D40" s="159"/>
      <c r="E40" s="159"/>
      <c r="F40" s="159"/>
      <c r="G40" s="159"/>
      <c r="H40" s="159"/>
      <c r="I40" s="159"/>
      <c r="J40" s="159"/>
    </row>
    <row r="41" spans="1:10" ht="30.75" customHeight="1">
      <c r="A41" s="159" t="s">
        <v>56</v>
      </c>
      <c r="B41" s="159"/>
      <c r="C41" s="159"/>
      <c r="D41" s="159"/>
      <c r="E41" s="159"/>
      <c r="F41" s="159"/>
      <c r="G41" s="159"/>
      <c r="H41" s="159"/>
      <c r="I41" s="159"/>
      <c r="J41" s="159"/>
    </row>
    <row r="42" spans="1:10" ht="22.5">
      <c r="A42" s="159" t="s">
        <v>57</v>
      </c>
      <c r="B42" s="159"/>
      <c r="C42" s="159"/>
      <c r="D42" s="159"/>
      <c r="E42" s="159"/>
      <c r="F42" s="159"/>
      <c r="G42" s="159"/>
      <c r="H42" s="159"/>
      <c r="I42" s="159"/>
      <c r="J42" s="159"/>
    </row>
  </sheetData>
  <mergeCells count="12">
    <mergeCell ref="A41:J41"/>
    <mergeCell ref="A42:J42"/>
    <mergeCell ref="A23:H23"/>
    <mergeCell ref="A34:C34"/>
    <mergeCell ref="A35:C35"/>
    <mergeCell ref="A39:J39"/>
    <mergeCell ref="A40:J40"/>
    <mergeCell ref="A1:G1"/>
    <mergeCell ref="A2:G2"/>
    <mergeCell ref="A3:G3"/>
    <mergeCell ref="A4:G4"/>
    <mergeCell ref="A22:H22"/>
  </mergeCells>
  <pageMargins left="0.74791666666666701" right="0.74791666666666701" top="0.39305555555555599" bottom="0.40902777777777799" header="0.51180555555555596" footer="0.51180555555555596"/>
  <pageSetup scale="3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2"/>
  <sheetViews>
    <sheetView topLeftCell="A3" zoomScale="89" zoomScaleNormal="89" workbookViewId="0">
      <pane xSplit="3" ySplit="7" topLeftCell="D23" activePane="bottomRight" state="frozen"/>
      <selection pane="topRight"/>
      <selection pane="bottomLeft"/>
      <selection pane="bottomRight" activeCell="A23" sqref="A23"/>
    </sheetView>
  </sheetViews>
  <sheetFormatPr defaultColWidth="8.85546875" defaultRowHeight="12.75"/>
  <cols>
    <col min="1" max="1" width="4.140625" style="1" customWidth="1"/>
    <col min="2" max="2" width="22.42578125" style="1" customWidth="1"/>
    <col min="3" max="3" width="7.42578125" style="1" customWidth="1"/>
    <col min="4" max="4" width="25.5703125" style="1" customWidth="1"/>
    <col min="5" max="5" width="23.7109375" style="1" customWidth="1"/>
    <col min="6" max="6" width="28.28515625" style="1" customWidth="1"/>
    <col min="7" max="7" width="21.28515625" style="1" customWidth="1"/>
    <col min="8" max="8" width="24.42578125" style="1" customWidth="1"/>
    <col min="9" max="9" width="22.7109375" style="1" customWidth="1"/>
    <col min="10" max="14" width="25.5703125" style="1" customWidth="1"/>
    <col min="15" max="20" width="22" style="1" customWidth="1"/>
    <col min="21" max="21" width="28" style="1" customWidth="1"/>
    <col min="22" max="22" width="25.85546875" style="1" customWidth="1"/>
    <col min="23" max="23" width="6.42578125" style="1" customWidth="1"/>
    <col min="24" max="24" width="8.85546875" style="1"/>
    <col min="25" max="25" width="16.28515625" style="1" customWidth="1"/>
    <col min="26" max="26" width="16.85546875" style="1" customWidth="1"/>
    <col min="27" max="27" width="21" style="1" customWidth="1"/>
    <col min="28" max="28" width="8.85546875" style="1"/>
    <col min="29" max="29" width="17.42578125" style="1" customWidth="1"/>
    <col min="30" max="30" width="12.28515625" style="1" customWidth="1"/>
    <col min="31" max="31" width="17.85546875" style="1" customWidth="1"/>
    <col min="32" max="33" width="8.85546875" style="1"/>
    <col min="34" max="34" width="17.85546875" style="1" customWidth="1"/>
    <col min="35" max="35" width="16.28515625" style="1" customWidth="1"/>
    <col min="36" max="36" width="17.85546875" style="1" customWidth="1"/>
    <col min="37" max="16384" width="8.85546875" style="1"/>
  </cols>
  <sheetData>
    <row r="1" spans="1:36" ht="23.25">
      <c r="A1" s="160" t="s">
        <v>58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36" ht="25.5">
      <c r="A2" s="161" t="s">
        <v>59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spans="1:36" ht="18" customHeight="1">
      <c r="A3" s="162" t="s">
        <v>60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36" ht="18.75">
      <c r="A4" s="163" t="s">
        <v>61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36" ht="20.25"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36" ht="15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 t="s">
        <v>62</v>
      </c>
      <c r="G6" s="12">
        <v>7</v>
      </c>
      <c r="H6" s="12">
        <v>8</v>
      </c>
      <c r="I6" s="12">
        <v>9</v>
      </c>
      <c r="J6" s="12" t="s">
        <v>63</v>
      </c>
      <c r="K6" s="12">
        <v>11</v>
      </c>
      <c r="L6" s="12">
        <v>12</v>
      </c>
      <c r="M6" s="12">
        <v>13</v>
      </c>
      <c r="N6" s="12" t="s">
        <v>64</v>
      </c>
      <c r="O6" s="12">
        <v>15</v>
      </c>
      <c r="P6" s="12">
        <v>16</v>
      </c>
      <c r="Q6" s="12">
        <v>17</v>
      </c>
      <c r="R6" s="12">
        <v>18</v>
      </c>
      <c r="S6" s="12">
        <v>19</v>
      </c>
      <c r="T6" s="12">
        <v>20</v>
      </c>
      <c r="U6" s="12" t="s">
        <v>1002</v>
      </c>
      <c r="V6" s="12" t="s">
        <v>1003</v>
      </c>
      <c r="W6" s="102"/>
    </row>
    <row r="7" spans="1:36" ht="12.75" customHeight="1">
      <c r="A7" s="168" t="s">
        <v>21</v>
      </c>
      <c r="B7" s="168" t="s">
        <v>22</v>
      </c>
      <c r="C7" s="168" t="s">
        <v>65</v>
      </c>
      <c r="D7" s="168" t="s">
        <v>66</v>
      </c>
      <c r="E7" s="168" t="s">
        <v>67</v>
      </c>
      <c r="F7" s="168" t="s">
        <v>68</v>
      </c>
      <c r="G7" s="164" t="s">
        <v>69</v>
      </c>
      <c r="H7" s="165"/>
      <c r="I7" s="166"/>
      <c r="J7" s="168" t="s">
        <v>46</v>
      </c>
      <c r="K7" s="170" t="s">
        <v>70</v>
      </c>
      <c r="L7" s="164" t="s">
        <v>71</v>
      </c>
      <c r="M7" s="165"/>
      <c r="N7" s="166"/>
      <c r="O7" s="168" t="s">
        <v>72</v>
      </c>
      <c r="P7" s="168" t="s">
        <v>73</v>
      </c>
      <c r="Q7" s="168" t="s">
        <v>74</v>
      </c>
      <c r="R7" s="168" t="s">
        <v>75</v>
      </c>
      <c r="S7" s="168" t="s">
        <v>76</v>
      </c>
      <c r="T7" s="168" t="s">
        <v>77</v>
      </c>
      <c r="U7" s="168" t="s">
        <v>78</v>
      </c>
      <c r="V7" s="168" t="s">
        <v>79</v>
      </c>
      <c r="W7" s="172" t="s">
        <v>21</v>
      </c>
    </row>
    <row r="8" spans="1:36" ht="50.25" customHeight="1">
      <c r="A8" s="169"/>
      <c r="B8" s="169"/>
      <c r="C8" s="169"/>
      <c r="D8" s="169"/>
      <c r="E8" s="169"/>
      <c r="F8" s="169"/>
      <c r="G8" s="52" t="s">
        <v>80</v>
      </c>
      <c r="H8" s="52" t="s">
        <v>81</v>
      </c>
      <c r="I8" s="52" t="s">
        <v>82</v>
      </c>
      <c r="J8" s="169"/>
      <c r="K8" s="171"/>
      <c r="L8" s="103" t="s">
        <v>83</v>
      </c>
      <c r="M8" s="52" t="s">
        <v>84</v>
      </c>
      <c r="N8" s="52" t="s">
        <v>85</v>
      </c>
      <c r="O8" s="169"/>
      <c r="P8" s="169"/>
      <c r="Q8" s="169"/>
      <c r="R8" s="169"/>
      <c r="S8" s="169"/>
      <c r="T8" s="169"/>
      <c r="U8" s="169"/>
      <c r="V8" s="169"/>
      <c r="W8" s="173"/>
      <c r="Y8" s="211"/>
      <c r="Z8" s="212"/>
    </row>
    <row r="9" spans="1:36" ht="21" customHeight="1">
      <c r="A9" s="102"/>
      <c r="B9" s="102"/>
      <c r="C9" s="102"/>
      <c r="D9" s="150" t="s">
        <v>28</v>
      </c>
      <c r="E9" s="150" t="s">
        <v>28</v>
      </c>
      <c r="F9" s="150" t="s">
        <v>28</v>
      </c>
      <c r="G9" s="150" t="s">
        <v>28</v>
      </c>
      <c r="H9" s="150" t="s">
        <v>28</v>
      </c>
      <c r="I9" s="150" t="s">
        <v>28</v>
      </c>
      <c r="J9" s="150" t="s">
        <v>28</v>
      </c>
      <c r="K9" s="150" t="s">
        <v>28</v>
      </c>
      <c r="L9" s="150" t="s">
        <v>28</v>
      </c>
      <c r="M9" s="150" t="s">
        <v>28</v>
      </c>
      <c r="N9" s="150" t="s">
        <v>28</v>
      </c>
      <c r="O9" s="150" t="s">
        <v>28</v>
      </c>
      <c r="P9" s="150" t="s">
        <v>28</v>
      </c>
      <c r="Q9" s="150" t="s">
        <v>28</v>
      </c>
      <c r="R9" s="150" t="s">
        <v>28</v>
      </c>
      <c r="S9" s="150" t="s">
        <v>28</v>
      </c>
      <c r="T9" s="150" t="s">
        <v>28</v>
      </c>
      <c r="U9" s="150" t="s">
        <v>28</v>
      </c>
      <c r="V9" s="150" t="s">
        <v>28</v>
      </c>
      <c r="W9" s="102"/>
      <c r="Y9" s="211"/>
      <c r="Z9" s="212"/>
    </row>
    <row r="10" spans="1:36" ht="30" customHeight="1">
      <c r="A10" s="102">
        <v>1</v>
      </c>
      <c r="B10" s="104" t="s">
        <v>86</v>
      </c>
      <c r="C10" s="105">
        <v>17</v>
      </c>
      <c r="D10" s="106">
        <v>7705532952.9025097</v>
      </c>
      <c r="E10" s="106">
        <v>2077679598.0825</v>
      </c>
      <c r="F10" s="107">
        <f>D10+E10</f>
        <v>9783212550.9850101</v>
      </c>
      <c r="G10" s="106">
        <v>606031676.25</v>
      </c>
      <c r="H10" s="106">
        <v>0</v>
      </c>
      <c r="I10" s="106">
        <f>777948381.07-H10-G10</f>
        <v>171916704.81999999</v>
      </c>
      <c r="J10" s="106">
        <f>F10-G10-H10-I10</f>
        <v>9005264169.9150105</v>
      </c>
      <c r="K10" s="106">
        <v>1284053433.3413</v>
      </c>
      <c r="L10" s="106">
        <v>380361164.92000002</v>
      </c>
      <c r="M10" s="106">
        <v>21508436.420000002</v>
      </c>
      <c r="N10" s="106">
        <f>L10+M10</f>
        <v>401869601.33999997</v>
      </c>
      <c r="O10" s="106">
        <v>259475470.6476</v>
      </c>
      <c r="P10" s="106">
        <f>O10/2</f>
        <v>129737735.3238</v>
      </c>
      <c r="Q10" s="106">
        <f>O10-P10</f>
        <v>129737735.3238</v>
      </c>
      <c r="R10" s="106">
        <v>5270591146.9399004</v>
      </c>
      <c r="S10" s="106">
        <v>0</v>
      </c>
      <c r="T10" s="106">
        <f>R10-S10</f>
        <v>5270591146.9399004</v>
      </c>
      <c r="U10" s="108">
        <f>F10+K10+N10+O10+R10</f>
        <v>16999202203.253799</v>
      </c>
      <c r="V10" s="108">
        <f>J10+K10+N10+Q10+T10</f>
        <v>16091516086.860001</v>
      </c>
      <c r="W10" s="102">
        <v>1</v>
      </c>
      <c r="Y10" s="213"/>
      <c r="Z10" s="214"/>
      <c r="AJ10" s="82">
        <v>0</v>
      </c>
    </row>
    <row r="11" spans="1:36" ht="30" customHeight="1">
      <c r="A11" s="102">
        <v>2</v>
      </c>
      <c r="B11" s="104" t="s">
        <v>87</v>
      </c>
      <c r="C11" s="109">
        <v>21</v>
      </c>
      <c r="D11" s="106">
        <v>8197361969.2495203</v>
      </c>
      <c r="E11" s="106">
        <v>0</v>
      </c>
      <c r="F11" s="107">
        <f t="shared" ref="F11:F45" si="0">D11+E11</f>
        <v>8197361969.2495203</v>
      </c>
      <c r="G11" s="106">
        <v>495107019.72000003</v>
      </c>
      <c r="H11" s="106">
        <v>0</v>
      </c>
      <c r="I11" s="106">
        <f>737500900.01-H11-G11</f>
        <v>242393880.28999999</v>
      </c>
      <c r="J11" s="106">
        <f t="shared" ref="J11:J46" si="1">F11-G11-H11-I11</f>
        <v>7459861069.2395201</v>
      </c>
      <c r="K11" s="106">
        <v>1366012039.0493</v>
      </c>
      <c r="L11" s="106">
        <v>404638870.13999999</v>
      </c>
      <c r="M11" s="106">
        <v>72462891.599999994</v>
      </c>
      <c r="N11" s="106">
        <f t="shared" ref="N11:N46" si="2">L11+M11</f>
        <v>477101761.74000001</v>
      </c>
      <c r="O11" s="106">
        <v>276037279.71060002</v>
      </c>
      <c r="P11" s="106">
        <v>0</v>
      </c>
      <c r="Q11" s="106">
        <f t="shared" ref="Q11:Q45" si="3">O11-P11</f>
        <v>276037279.71060002</v>
      </c>
      <c r="R11" s="106">
        <v>5441938577.2911997</v>
      </c>
      <c r="S11" s="106">
        <v>0</v>
      </c>
      <c r="T11" s="106">
        <f t="shared" ref="T11:T46" si="4">R11-S11</f>
        <v>5441938577.2911997</v>
      </c>
      <c r="U11" s="108">
        <f t="shared" ref="U11:U46" si="5">F11+K11+N11+O11+R11</f>
        <v>15758451627.0406</v>
      </c>
      <c r="V11" s="108">
        <f t="shared" ref="V11:V46" si="6">J11+K11+N11+Q11+T11</f>
        <v>15020950727.0306</v>
      </c>
      <c r="W11" s="102">
        <v>2</v>
      </c>
      <c r="Y11" s="215"/>
      <c r="Z11" s="214"/>
      <c r="AJ11" s="82">
        <v>0</v>
      </c>
    </row>
    <row r="12" spans="1:36" ht="30" customHeight="1">
      <c r="A12" s="102">
        <v>3</v>
      </c>
      <c r="B12" s="104" t="s">
        <v>88</v>
      </c>
      <c r="C12" s="109">
        <v>31</v>
      </c>
      <c r="D12" s="106">
        <v>8273539409.8076696</v>
      </c>
      <c r="E12" s="106">
        <v>26721917984.092701</v>
      </c>
      <c r="F12" s="107">
        <f t="shared" si="0"/>
        <v>34995457393.900398</v>
      </c>
      <c r="G12" s="106">
        <v>243840584.06</v>
      </c>
      <c r="H12" s="106">
        <v>0</v>
      </c>
      <c r="I12" s="106">
        <f>1177747336.09-H12-G12</f>
        <v>933906752.02999997</v>
      </c>
      <c r="J12" s="106">
        <f t="shared" si="1"/>
        <v>33817710057.810398</v>
      </c>
      <c r="K12" s="106">
        <v>1378706281.5746</v>
      </c>
      <c r="L12" s="106">
        <v>408399147.36000001</v>
      </c>
      <c r="M12" s="106">
        <v>56640361.740000002</v>
      </c>
      <c r="N12" s="106">
        <f t="shared" si="2"/>
        <v>465039509.10000002</v>
      </c>
      <c r="O12" s="106">
        <v>278602472.45749998</v>
      </c>
      <c r="P12" s="106">
        <f>O12/2</f>
        <v>139301236.22874999</v>
      </c>
      <c r="Q12" s="106">
        <f t="shared" si="3"/>
        <v>139301236.22874999</v>
      </c>
      <c r="R12" s="106">
        <v>9036305405.7140999</v>
      </c>
      <c r="S12" s="106">
        <v>0</v>
      </c>
      <c r="T12" s="106">
        <f t="shared" si="4"/>
        <v>9036305405.7140999</v>
      </c>
      <c r="U12" s="108">
        <f t="shared" si="5"/>
        <v>46154111062.746597</v>
      </c>
      <c r="V12" s="108">
        <f t="shared" si="6"/>
        <v>44837062490.427803</v>
      </c>
      <c r="W12" s="102">
        <v>3</v>
      </c>
      <c r="Y12" s="215"/>
      <c r="Z12" s="214"/>
      <c r="AJ12" s="82">
        <v>0</v>
      </c>
    </row>
    <row r="13" spans="1:36" ht="30" customHeight="1">
      <c r="A13" s="102">
        <v>4</v>
      </c>
      <c r="B13" s="104" t="s">
        <v>89</v>
      </c>
      <c r="C13" s="109">
        <v>21</v>
      </c>
      <c r="D13" s="106">
        <v>8182005176.6669798</v>
      </c>
      <c r="E13" s="106">
        <v>1260954392.6835001</v>
      </c>
      <c r="F13" s="107">
        <f t="shared" si="0"/>
        <v>9442959569.3504791</v>
      </c>
      <c r="G13" s="106">
        <v>337733487.19999999</v>
      </c>
      <c r="H13" s="106">
        <v>0</v>
      </c>
      <c r="I13" s="106">
        <f>337733487.2-H13-G13</f>
        <v>0</v>
      </c>
      <c r="J13" s="106">
        <f t="shared" si="1"/>
        <v>9105226082.1504803</v>
      </c>
      <c r="K13" s="106">
        <v>1363452976.3132</v>
      </c>
      <c r="L13" s="106">
        <v>403880826.85000002</v>
      </c>
      <c r="M13" s="106">
        <v>11927712.050000001</v>
      </c>
      <c r="N13" s="106">
        <f t="shared" si="2"/>
        <v>415808538.89999998</v>
      </c>
      <c r="O13" s="106">
        <v>275520156.36470002</v>
      </c>
      <c r="P13" s="106">
        <v>0</v>
      </c>
      <c r="Q13" s="106">
        <f t="shared" si="3"/>
        <v>275520156.36470002</v>
      </c>
      <c r="R13" s="106">
        <v>6299527085.7023001</v>
      </c>
      <c r="S13" s="106">
        <v>0</v>
      </c>
      <c r="T13" s="106">
        <f t="shared" si="4"/>
        <v>6299527085.7023001</v>
      </c>
      <c r="U13" s="108">
        <f t="shared" si="5"/>
        <v>17797268326.630699</v>
      </c>
      <c r="V13" s="108">
        <f t="shared" si="6"/>
        <v>17459534839.430698</v>
      </c>
      <c r="W13" s="102">
        <v>4</v>
      </c>
      <c r="Y13" s="215"/>
      <c r="Z13" s="214"/>
      <c r="AJ13" s="82">
        <v>0</v>
      </c>
    </row>
    <row r="14" spans="1:36" ht="30" customHeight="1">
      <c r="A14" s="102">
        <v>5</v>
      </c>
      <c r="B14" s="104" t="s">
        <v>90</v>
      </c>
      <c r="C14" s="109">
        <v>20</v>
      </c>
      <c r="D14" s="106">
        <v>9843226356.8603897</v>
      </c>
      <c r="E14" s="106">
        <v>0</v>
      </c>
      <c r="F14" s="107">
        <f t="shared" si="0"/>
        <v>9843226356.8603897</v>
      </c>
      <c r="G14" s="106">
        <v>1956626887.1099999</v>
      </c>
      <c r="H14" s="106">
        <v>1654765384.01</v>
      </c>
      <c r="I14" s="106">
        <f>4824115614.15-H14-G14</f>
        <v>1212723343.03</v>
      </c>
      <c r="J14" s="106">
        <f t="shared" si="1"/>
        <v>5019110742.7103901</v>
      </c>
      <c r="K14" s="106">
        <v>1640279611.5381999</v>
      </c>
      <c r="L14" s="106">
        <v>485882166.30000001</v>
      </c>
      <c r="M14" s="106">
        <v>177509326.71000001</v>
      </c>
      <c r="N14" s="106">
        <f t="shared" si="2"/>
        <v>663391493.00999999</v>
      </c>
      <c r="O14" s="106">
        <v>331459979.11470002</v>
      </c>
      <c r="P14" s="106">
        <v>0</v>
      </c>
      <c r="Q14" s="106">
        <f t="shared" si="3"/>
        <v>331459979.11470002</v>
      </c>
      <c r="R14" s="106">
        <v>6040690858.5825996</v>
      </c>
      <c r="S14" s="106">
        <v>0</v>
      </c>
      <c r="T14" s="106">
        <f t="shared" si="4"/>
        <v>6040690858.5825996</v>
      </c>
      <c r="U14" s="108">
        <f t="shared" si="5"/>
        <v>18519048299.1059</v>
      </c>
      <c r="V14" s="108">
        <f t="shared" si="6"/>
        <v>13694932684.9559</v>
      </c>
      <c r="W14" s="102">
        <v>5</v>
      </c>
      <c r="Y14" s="215"/>
      <c r="Z14" s="214"/>
      <c r="AJ14" s="82">
        <v>0</v>
      </c>
    </row>
    <row r="15" spans="1:36" ht="30" customHeight="1">
      <c r="A15" s="102">
        <v>6</v>
      </c>
      <c r="B15" s="104" t="s">
        <v>91</v>
      </c>
      <c r="C15" s="109">
        <v>8</v>
      </c>
      <c r="D15" s="106">
        <v>7281189741.7448301</v>
      </c>
      <c r="E15" s="106">
        <v>27269487169.6693</v>
      </c>
      <c r="F15" s="107">
        <f t="shared" si="0"/>
        <v>34550676911.414101</v>
      </c>
      <c r="G15" s="106">
        <v>302231190.43000001</v>
      </c>
      <c r="H15" s="106">
        <v>0</v>
      </c>
      <c r="I15" s="106">
        <f>664251643.94-H15-G15</f>
        <v>362020453.50999999</v>
      </c>
      <c r="J15" s="106">
        <f t="shared" si="1"/>
        <v>33886425267.474098</v>
      </c>
      <c r="K15" s="106">
        <v>1213340692.1807001</v>
      </c>
      <c r="L15" s="106">
        <v>359414699.68000001</v>
      </c>
      <c r="M15" s="106">
        <v>21500935.760000002</v>
      </c>
      <c r="N15" s="106">
        <f t="shared" si="2"/>
        <v>380915635.44</v>
      </c>
      <c r="O15" s="106">
        <v>245186172.93079999</v>
      </c>
      <c r="P15" s="106">
        <f t="shared" ref="P15:P21" si="7">O15/2</f>
        <v>122593086.4654</v>
      </c>
      <c r="Q15" s="106">
        <f t="shared" si="3"/>
        <v>122593086.4654</v>
      </c>
      <c r="R15" s="106">
        <v>6332333461.6673002</v>
      </c>
      <c r="S15" s="106">
        <v>0</v>
      </c>
      <c r="T15" s="106">
        <f t="shared" si="4"/>
        <v>6332333461.6673002</v>
      </c>
      <c r="U15" s="108">
        <f t="shared" si="5"/>
        <v>42722452873.632896</v>
      </c>
      <c r="V15" s="108">
        <f t="shared" si="6"/>
        <v>41935608143.227501</v>
      </c>
      <c r="W15" s="102">
        <v>6</v>
      </c>
      <c r="Y15" s="215"/>
      <c r="Z15" s="214"/>
      <c r="AJ15" s="82">
        <v>0</v>
      </c>
    </row>
    <row r="16" spans="1:36" ht="30" customHeight="1">
      <c r="A16" s="102">
        <v>7</v>
      </c>
      <c r="B16" s="104" t="s">
        <v>92</v>
      </c>
      <c r="C16" s="109">
        <v>23</v>
      </c>
      <c r="D16" s="106">
        <v>9228661015.4015903</v>
      </c>
      <c r="E16" s="106">
        <v>0</v>
      </c>
      <c r="F16" s="107">
        <f t="shared" si="0"/>
        <v>9228661015.4015903</v>
      </c>
      <c r="G16" s="106">
        <v>335836615.10000002</v>
      </c>
      <c r="H16" s="106">
        <v>0</v>
      </c>
      <c r="I16" s="106">
        <f>525191120.27-H16-G16</f>
        <v>189354505.16999999</v>
      </c>
      <c r="J16" s="106">
        <f t="shared" si="1"/>
        <v>8703469895.1315899</v>
      </c>
      <c r="K16" s="106">
        <v>1537868170.1056001</v>
      </c>
      <c r="L16" s="106">
        <v>455545940.29000002</v>
      </c>
      <c r="M16" s="106">
        <v>153349999</v>
      </c>
      <c r="N16" s="106">
        <f t="shared" si="2"/>
        <v>608895939.28999996</v>
      </c>
      <c r="O16" s="106">
        <v>310765157.32980001</v>
      </c>
      <c r="P16" s="106">
        <f t="shared" si="7"/>
        <v>155382578.6649</v>
      </c>
      <c r="Q16" s="106">
        <f t="shared" si="3"/>
        <v>155382578.6649</v>
      </c>
      <c r="R16" s="106">
        <v>5754015813.1346998</v>
      </c>
      <c r="S16" s="106">
        <v>0</v>
      </c>
      <c r="T16" s="106">
        <f t="shared" si="4"/>
        <v>5754015813.1346998</v>
      </c>
      <c r="U16" s="108">
        <f t="shared" si="5"/>
        <v>17440206095.2617</v>
      </c>
      <c r="V16" s="108">
        <f t="shared" si="6"/>
        <v>16759632396.326799</v>
      </c>
      <c r="W16" s="102">
        <v>7</v>
      </c>
      <c r="Y16" s="215"/>
      <c r="Z16" s="214"/>
      <c r="AJ16" s="82">
        <v>0</v>
      </c>
    </row>
    <row r="17" spans="1:36" ht="30" customHeight="1">
      <c r="A17" s="102">
        <v>8</v>
      </c>
      <c r="B17" s="104" t="s">
        <v>93</v>
      </c>
      <c r="C17" s="109">
        <v>27</v>
      </c>
      <c r="D17" s="106">
        <v>10224033808.596701</v>
      </c>
      <c r="E17" s="106">
        <v>0</v>
      </c>
      <c r="F17" s="107">
        <f t="shared" si="0"/>
        <v>10224033808.596701</v>
      </c>
      <c r="G17" s="106">
        <v>845367206.88</v>
      </c>
      <c r="H17" s="106">
        <v>0</v>
      </c>
      <c r="I17" s="106">
        <f>922510022.54-H17-G17</f>
        <v>77142815.659999996</v>
      </c>
      <c r="J17" s="106">
        <f t="shared" si="1"/>
        <v>9301523786.0566998</v>
      </c>
      <c r="K17" s="106">
        <v>1703737534.4142001</v>
      </c>
      <c r="L17" s="106">
        <v>504679615.72000003</v>
      </c>
      <c r="M17" s="106">
        <v>15687226.050000001</v>
      </c>
      <c r="N17" s="106">
        <f t="shared" si="2"/>
        <v>520366841.76999998</v>
      </c>
      <c r="O17" s="106">
        <v>344283257.31870002</v>
      </c>
      <c r="P17" s="106">
        <v>0</v>
      </c>
      <c r="Q17" s="106">
        <f t="shared" si="3"/>
        <v>344283257.31870002</v>
      </c>
      <c r="R17" s="106">
        <v>5922465105.1725998</v>
      </c>
      <c r="S17" s="106">
        <v>0</v>
      </c>
      <c r="T17" s="106">
        <f t="shared" si="4"/>
        <v>5922465105.1725998</v>
      </c>
      <c r="U17" s="108">
        <f t="shared" si="5"/>
        <v>18714886547.272202</v>
      </c>
      <c r="V17" s="108">
        <f t="shared" si="6"/>
        <v>17792376524.732201</v>
      </c>
      <c r="W17" s="102">
        <v>8</v>
      </c>
      <c r="Y17" s="215"/>
      <c r="Z17" s="214"/>
      <c r="AJ17" s="82">
        <v>0</v>
      </c>
    </row>
    <row r="18" spans="1:36" ht="30" customHeight="1">
      <c r="A18" s="102">
        <v>9</v>
      </c>
      <c r="B18" s="104" t="s">
        <v>94</v>
      </c>
      <c r="C18" s="109">
        <v>18</v>
      </c>
      <c r="D18" s="106">
        <v>8274950390.53055</v>
      </c>
      <c r="E18" s="106">
        <v>0</v>
      </c>
      <c r="F18" s="107">
        <f t="shared" si="0"/>
        <v>8274950390.53055</v>
      </c>
      <c r="G18" s="106">
        <v>2376137373.3499999</v>
      </c>
      <c r="H18" s="106">
        <v>1352747444.3599999</v>
      </c>
      <c r="I18" s="106">
        <f>4179251635.75-H18-G18</f>
        <v>450366818.04000002</v>
      </c>
      <c r="J18" s="106">
        <f t="shared" si="1"/>
        <v>4095698754.78055</v>
      </c>
      <c r="K18" s="106">
        <v>1378941408.029</v>
      </c>
      <c r="L18" s="106">
        <v>408468796.31</v>
      </c>
      <c r="M18" s="106">
        <v>314243998.88999999</v>
      </c>
      <c r="N18" s="106">
        <f t="shared" si="2"/>
        <v>722712795.20000005</v>
      </c>
      <c r="O18" s="106">
        <v>278649985.70410001</v>
      </c>
      <c r="P18" s="106">
        <f t="shared" si="7"/>
        <v>139324992.85205001</v>
      </c>
      <c r="Q18" s="106">
        <f t="shared" si="3"/>
        <v>139324992.85205001</v>
      </c>
      <c r="R18" s="106">
        <v>5122637740.4708996</v>
      </c>
      <c r="S18" s="106">
        <v>0</v>
      </c>
      <c r="T18" s="106">
        <f t="shared" si="4"/>
        <v>5122637740.4708996</v>
      </c>
      <c r="U18" s="108">
        <f t="shared" si="5"/>
        <v>15777892319.9345</v>
      </c>
      <c r="V18" s="108">
        <f t="shared" si="6"/>
        <v>11459315691.3325</v>
      </c>
      <c r="W18" s="102">
        <v>9</v>
      </c>
      <c r="Y18" s="215"/>
      <c r="Z18" s="214"/>
      <c r="AJ18" s="82">
        <v>0</v>
      </c>
    </row>
    <row r="19" spans="1:36" ht="30" customHeight="1">
      <c r="A19" s="102">
        <v>10</v>
      </c>
      <c r="B19" s="104" t="s">
        <v>95</v>
      </c>
      <c r="C19" s="109">
        <v>25</v>
      </c>
      <c r="D19" s="106">
        <v>8355390930.2792902</v>
      </c>
      <c r="E19" s="106">
        <v>37135847811.864899</v>
      </c>
      <c r="F19" s="107">
        <f t="shared" si="0"/>
        <v>45491238742.144203</v>
      </c>
      <c r="G19" s="106">
        <v>562710438.25</v>
      </c>
      <c r="H19" s="106">
        <v>0</v>
      </c>
      <c r="I19" s="106">
        <f>2017891552.81-H19-G19</f>
        <v>1455181114.5599999</v>
      </c>
      <c r="J19" s="106">
        <f t="shared" si="1"/>
        <v>43473347189.334198</v>
      </c>
      <c r="K19" s="106">
        <v>1392346055.2967999</v>
      </c>
      <c r="L19" s="106">
        <v>412439508.99000001</v>
      </c>
      <c r="M19" s="106">
        <v>35407533.670000002</v>
      </c>
      <c r="N19" s="106">
        <f t="shared" si="2"/>
        <v>447847042.66000003</v>
      </c>
      <c r="O19" s="106">
        <v>281358733.69559997</v>
      </c>
      <c r="P19" s="106">
        <f t="shared" si="7"/>
        <v>140679366.84779999</v>
      </c>
      <c r="Q19" s="106">
        <f t="shared" si="3"/>
        <v>140679366.84779999</v>
      </c>
      <c r="R19" s="106">
        <v>8317885811.2347002</v>
      </c>
      <c r="S19" s="106">
        <v>0</v>
      </c>
      <c r="T19" s="106">
        <f t="shared" si="4"/>
        <v>8317885811.2347002</v>
      </c>
      <c r="U19" s="108">
        <f t="shared" si="5"/>
        <v>55930676385.031303</v>
      </c>
      <c r="V19" s="108">
        <f t="shared" si="6"/>
        <v>53772105465.373497</v>
      </c>
      <c r="W19" s="102">
        <v>10</v>
      </c>
      <c r="Y19" s="215"/>
      <c r="Z19" s="214"/>
      <c r="AJ19" s="82">
        <v>0</v>
      </c>
    </row>
    <row r="20" spans="1:36" ht="30" customHeight="1">
      <c r="A20" s="102">
        <v>11</v>
      </c>
      <c r="B20" s="104" t="s">
        <v>96</v>
      </c>
      <c r="C20" s="109">
        <v>13</v>
      </c>
      <c r="D20" s="106">
        <v>7362033373.3646498</v>
      </c>
      <c r="E20" s="106">
        <v>0</v>
      </c>
      <c r="F20" s="107">
        <f t="shared" si="0"/>
        <v>7362033373.3646498</v>
      </c>
      <c r="G20" s="106">
        <v>345897603.93000001</v>
      </c>
      <c r="H20" s="106">
        <v>0</v>
      </c>
      <c r="I20" s="106">
        <f>911307941.54-H20-G20</f>
        <v>565410337.61000001</v>
      </c>
      <c r="J20" s="106">
        <f t="shared" si="1"/>
        <v>6450725431.8246498</v>
      </c>
      <c r="K20" s="106">
        <v>1226812510.8570001</v>
      </c>
      <c r="L20" s="106">
        <v>363405309.81999999</v>
      </c>
      <c r="M20" s="106">
        <v>138663497.94999999</v>
      </c>
      <c r="N20" s="106">
        <f t="shared" si="2"/>
        <v>502068807.76999998</v>
      </c>
      <c r="O20" s="106">
        <v>247908494.60420001</v>
      </c>
      <c r="P20" s="106">
        <v>0</v>
      </c>
      <c r="Q20" s="106">
        <f t="shared" si="3"/>
        <v>247908494.60420001</v>
      </c>
      <c r="R20" s="106">
        <v>5449933914.3210001</v>
      </c>
      <c r="S20" s="106">
        <v>0</v>
      </c>
      <c r="T20" s="106">
        <f t="shared" si="4"/>
        <v>5449933914.3210001</v>
      </c>
      <c r="U20" s="108">
        <f t="shared" si="5"/>
        <v>14788757100.916901</v>
      </c>
      <c r="V20" s="108">
        <f t="shared" si="6"/>
        <v>13877449159.3769</v>
      </c>
      <c r="W20" s="102">
        <v>11</v>
      </c>
      <c r="Y20" s="215"/>
      <c r="Z20" s="214"/>
      <c r="AJ20" s="82">
        <v>0</v>
      </c>
    </row>
    <row r="21" spans="1:36" ht="30" customHeight="1">
      <c r="A21" s="102">
        <v>12</v>
      </c>
      <c r="B21" s="104" t="s">
        <v>97</v>
      </c>
      <c r="C21" s="109">
        <v>18</v>
      </c>
      <c r="D21" s="106">
        <v>7694504783.9149904</v>
      </c>
      <c r="E21" s="106">
        <v>2902252163.4976001</v>
      </c>
      <c r="F21" s="107">
        <f t="shared" si="0"/>
        <v>10596756947.4126</v>
      </c>
      <c r="G21" s="106">
        <v>2728253929.48</v>
      </c>
      <c r="H21" s="106">
        <v>510923032.41000003</v>
      </c>
      <c r="I21" s="106">
        <f>3409970568.69-H21-G21</f>
        <v>170793606.80000001</v>
      </c>
      <c r="J21" s="106">
        <f t="shared" si="1"/>
        <v>7186786378.7225904</v>
      </c>
      <c r="K21" s="106">
        <v>1282215694.3635001</v>
      </c>
      <c r="L21" s="106">
        <v>379816791.51999998</v>
      </c>
      <c r="M21" s="106">
        <v>428620988.12</v>
      </c>
      <c r="N21" s="106">
        <f t="shared" si="2"/>
        <v>808437779.63999999</v>
      </c>
      <c r="O21" s="106">
        <v>259104109.0097</v>
      </c>
      <c r="P21" s="106">
        <f t="shared" si="7"/>
        <v>129552054.50485</v>
      </c>
      <c r="Q21" s="106">
        <f t="shared" si="3"/>
        <v>129552054.50485</v>
      </c>
      <c r="R21" s="106">
        <v>5332814667.6275997</v>
      </c>
      <c r="S21" s="106">
        <v>0</v>
      </c>
      <c r="T21" s="106">
        <f t="shared" si="4"/>
        <v>5332814667.6275997</v>
      </c>
      <c r="U21" s="108">
        <f t="shared" si="5"/>
        <v>18279329198.053398</v>
      </c>
      <c r="V21" s="108">
        <f t="shared" si="6"/>
        <v>14739806574.8585</v>
      </c>
      <c r="W21" s="102">
        <v>12</v>
      </c>
      <c r="Y21" s="215"/>
      <c r="Z21" s="214"/>
      <c r="AJ21" s="82">
        <v>0</v>
      </c>
    </row>
    <row r="22" spans="1:36" ht="30" customHeight="1">
      <c r="A22" s="102">
        <v>13</v>
      </c>
      <c r="B22" s="104" t="s">
        <v>98</v>
      </c>
      <c r="C22" s="109">
        <v>16</v>
      </c>
      <c r="D22" s="106">
        <v>7357879020.8359404</v>
      </c>
      <c r="E22" s="106">
        <v>0</v>
      </c>
      <c r="F22" s="107">
        <f t="shared" si="0"/>
        <v>7357879020.8359404</v>
      </c>
      <c r="G22" s="106">
        <v>915766895.37</v>
      </c>
      <c r="H22" s="106">
        <v>345000000</v>
      </c>
      <c r="I22" s="106">
        <f>2443994988.63-H22-G22</f>
        <v>1183228093.26</v>
      </c>
      <c r="J22" s="106">
        <f t="shared" si="1"/>
        <v>4913884032.2059402</v>
      </c>
      <c r="K22" s="106">
        <v>1226120227.7066</v>
      </c>
      <c r="L22" s="106">
        <v>363200242.31999999</v>
      </c>
      <c r="M22" s="106">
        <v>90845842.480000004</v>
      </c>
      <c r="N22" s="106">
        <f t="shared" si="2"/>
        <v>454046084.80000001</v>
      </c>
      <c r="O22" s="106">
        <v>247768601.28549999</v>
      </c>
      <c r="P22" s="106">
        <v>0</v>
      </c>
      <c r="Q22" s="106">
        <f t="shared" si="3"/>
        <v>247768601.28549999</v>
      </c>
      <c r="R22" s="106">
        <v>5285916246.1440001</v>
      </c>
      <c r="S22" s="106">
        <v>0</v>
      </c>
      <c r="T22" s="106">
        <f t="shared" si="4"/>
        <v>5285916246.1440001</v>
      </c>
      <c r="U22" s="108">
        <f t="shared" si="5"/>
        <v>14571730180.771999</v>
      </c>
      <c r="V22" s="108">
        <f t="shared" si="6"/>
        <v>12127735192.142</v>
      </c>
      <c r="W22" s="102">
        <v>13</v>
      </c>
      <c r="Y22" s="215"/>
      <c r="Z22" s="214"/>
      <c r="AJ22" s="82">
        <v>0</v>
      </c>
    </row>
    <row r="23" spans="1:36" ht="30" customHeight="1">
      <c r="A23" s="102">
        <v>14</v>
      </c>
      <c r="B23" s="104" t="s">
        <v>99</v>
      </c>
      <c r="C23" s="109">
        <v>17</v>
      </c>
      <c r="D23" s="106">
        <v>8275664574.6195097</v>
      </c>
      <c r="E23" s="106">
        <v>16475.540099999998</v>
      </c>
      <c r="F23" s="107">
        <f t="shared" si="0"/>
        <v>8275681050.1596098</v>
      </c>
      <c r="G23" s="106">
        <v>798504871.86000001</v>
      </c>
      <c r="H23" s="106">
        <v>0</v>
      </c>
      <c r="I23" s="106">
        <f>2443994988.63-H23-G23</f>
        <v>1645490116.77</v>
      </c>
      <c r="J23" s="106">
        <f t="shared" si="1"/>
        <v>5831686061.5296097</v>
      </c>
      <c r="K23" s="106">
        <v>1379060419.9828</v>
      </c>
      <c r="L23" s="106">
        <v>408504049.92000002</v>
      </c>
      <c r="M23" s="106">
        <v>38721383.479999997</v>
      </c>
      <c r="N23" s="106">
        <f t="shared" si="2"/>
        <v>447225433.39999998</v>
      </c>
      <c r="O23" s="106">
        <v>278674035.07920003</v>
      </c>
      <c r="P23" s="106">
        <v>0</v>
      </c>
      <c r="Q23" s="106">
        <f t="shared" si="3"/>
        <v>278674035.07920003</v>
      </c>
      <c r="R23" s="106">
        <v>5298655600.2152996</v>
      </c>
      <c r="S23" s="106">
        <v>0</v>
      </c>
      <c r="T23" s="106">
        <f t="shared" si="4"/>
        <v>5298655600.2152996</v>
      </c>
      <c r="U23" s="108">
        <f t="shared" si="5"/>
        <v>15679296538.836901</v>
      </c>
      <c r="V23" s="108">
        <f t="shared" si="6"/>
        <v>13235301550.2069</v>
      </c>
      <c r="W23" s="102">
        <v>14</v>
      </c>
      <c r="Y23" s="215"/>
      <c r="Z23" s="214"/>
      <c r="AJ23" s="82">
        <v>0</v>
      </c>
    </row>
    <row r="24" spans="1:36" ht="30" customHeight="1">
      <c r="A24" s="102">
        <v>15</v>
      </c>
      <c r="B24" s="104" t="s">
        <v>100</v>
      </c>
      <c r="C24" s="109">
        <v>11</v>
      </c>
      <c r="D24" s="106">
        <v>7751068756.2611799</v>
      </c>
      <c r="E24" s="106">
        <v>0</v>
      </c>
      <c r="F24" s="107">
        <f t="shared" si="0"/>
        <v>7751068756.2611799</v>
      </c>
      <c r="G24" s="106">
        <v>980564408.34000003</v>
      </c>
      <c r="H24" s="106">
        <v>1191927125.99</v>
      </c>
      <c r="I24" s="106">
        <f>2567110580.77-H24-G24</f>
        <v>394619046.44</v>
      </c>
      <c r="J24" s="106">
        <f t="shared" si="1"/>
        <v>5183958175.4911804</v>
      </c>
      <c r="K24" s="106">
        <v>1291641539.8355999</v>
      </c>
      <c r="L24" s="106">
        <v>382608907.06999999</v>
      </c>
      <c r="M24" s="106">
        <v>101600342.91</v>
      </c>
      <c r="N24" s="106">
        <f t="shared" si="2"/>
        <v>484209249.98000002</v>
      </c>
      <c r="O24" s="106">
        <v>261008839.47229999</v>
      </c>
      <c r="P24" s="106">
        <f>O24/2</f>
        <v>130504419.73615</v>
      </c>
      <c r="Q24" s="106">
        <f t="shared" si="3"/>
        <v>130504419.73615</v>
      </c>
      <c r="R24" s="106">
        <v>5229550064.1342001</v>
      </c>
      <c r="S24" s="106">
        <v>0</v>
      </c>
      <c r="T24" s="106">
        <f t="shared" si="4"/>
        <v>5229550064.1342001</v>
      </c>
      <c r="U24" s="108">
        <f t="shared" si="5"/>
        <v>15017478449.6833</v>
      </c>
      <c r="V24" s="108">
        <f t="shared" si="6"/>
        <v>12319863449.177099</v>
      </c>
      <c r="W24" s="102">
        <v>15</v>
      </c>
      <c r="Y24" s="215"/>
      <c r="Z24" s="214"/>
      <c r="AJ24" s="82">
        <v>0</v>
      </c>
    </row>
    <row r="25" spans="1:36" ht="30" customHeight="1">
      <c r="A25" s="102">
        <v>16</v>
      </c>
      <c r="B25" s="104" t="s">
        <v>101</v>
      </c>
      <c r="C25" s="109">
        <v>27</v>
      </c>
      <c r="D25" s="106">
        <v>8555818752.2125101</v>
      </c>
      <c r="E25" s="106">
        <v>2668855757.6078</v>
      </c>
      <c r="F25" s="107">
        <f t="shared" si="0"/>
        <v>11224674509.820299</v>
      </c>
      <c r="G25" s="106">
        <v>543558967.87</v>
      </c>
      <c r="H25" s="106">
        <v>0</v>
      </c>
      <c r="I25" s="106">
        <f>2014379572.06-H25-G25</f>
        <v>1470820604.1900001</v>
      </c>
      <c r="J25" s="106">
        <f t="shared" si="1"/>
        <v>9210294937.7603092</v>
      </c>
      <c r="K25" s="106">
        <v>1425745436.5548</v>
      </c>
      <c r="L25" s="106">
        <v>422333043.97000003</v>
      </c>
      <c r="M25" s="106">
        <v>4819618.49</v>
      </c>
      <c r="N25" s="106">
        <f t="shared" si="2"/>
        <v>427152662.45999998</v>
      </c>
      <c r="O25" s="106">
        <v>288107923.3682</v>
      </c>
      <c r="P25" s="106">
        <f t="shared" ref="P25" si="8">O25/2</f>
        <v>144053961.6841</v>
      </c>
      <c r="Q25" s="106">
        <f t="shared" si="3"/>
        <v>144053961.6841</v>
      </c>
      <c r="R25" s="106">
        <v>5584398377.4764004</v>
      </c>
      <c r="S25" s="106">
        <v>0</v>
      </c>
      <c r="T25" s="106">
        <f t="shared" si="4"/>
        <v>5584398377.4764004</v>
      </c>
      <c r="U25" s="108">
        <f t="shared" si="5"/>
        <v>18950078909.679699</v>
      </c>
      <c r="V25" s="108">
        <f t="shared" si="6"/>
        <v>16791645375.9356</v>
      </c>
      <c r="W25" s="102">
        <v>16</v>
      </c>
      <c r="Y25" s="215"/>
      <c r="Z25" s="214"/>
      <c r="AJ25" s="82">
        <v>0</v>
      </c>
    </row>
    <row r="26" spans="1:36" ht="30" customHeight="1">
      <c r="A26" s="102">
        <v>17</v>
      </c>
      <c r="B26" s="104" t="s">
        <v>102</v>
      </c>
      <c r="C26" s="109">
        <v>27</v>
      </c>
      <c r="D26" s="106">
        <v>9202576741.7665291</v>
      </c>
      <c r="E26" s="106">
        <v>0</v>
      </c>
      <c r="F26" s="107">
        <f t="shared" si="0"/>
        <v>9202576741.7665291</v>
      </c>
      <c r="G26" s="106">
        <v>324205966.62</v>
      </c>
      <c r="H26" s="106">
        <v>0</v>
      </c>
      <c r="I26" s="106">
        <f>324205966.62-H26-G26</f>
        <v>0</v>
      </c>
      <c r="J26" s="106">
        <f t="shared" si="1"/>
        <v>8878370775.1465302</v>
      </c>
      <c r="K26" s="106">
        <v>1533521475.1629</v>
      </c>
      <c r="L26" s="106">
        <v>454258366.18000001</v>
      </c>
      <c r="M26" s="106">
        <v>38428407.960000001</v>
      </c>
      <c r="N26" s="106">
        <f t="shared" si="2"/>
        <v>492686774.13999999</v>
      </c>
      <c r="O26" s="106">
        <v>309886797.68629998</v>
      </c>
      <c r="P26" s="106">
        <v>0</v>
      </c>
      <c r="Q26" s="106">
        <f t="shared" si="3"/>
        <v>309886797.68629998</v>
      </c>
      <c r="R26" s="106">
        <v>6437664409.7876997</v>
      </c>
      <c r="S26" s="106">
        <v>0</v>
      </c>
      <c r="T26" s="106">
        <f t="shared" si="4"/>
        <v>6437664409.7876997</v>
      </c>
      <c r="U26" s="108">
        <f t="shared" si="5"/>
        <v>17976336198.5434</v>
      </c>
      <c r="V26" s="108">
        <f t="shared" si="6"/>
        <v>17652130231.923401</v>
      </c>
      <c r="W26" s="102">
        <v>17</v>
      </c>
      <c r="Y26" s="215"/>
      <c r="Z26" s="214"/>
      <c r="AJ26" s="82">
        <v>0</v>
      </c>
    </row>
    <row r="27" spans="1:36" ht="30" customHeight="1">
      <c r="A27" s="102">
        <v>18</v>
      </c>
      <c r="B27" s="104" t="s">
        <v>103</v>
      </c>
      <c r="C27" s="109">
        <v>23</v>
      </c>
      <c r="D27" s="106">
        <v>10781889008.7428</v>
      </c>
      <c r="E27" s="106">
        <v>0</v>
      </c>
      <c r="F27" s="107">
        <f t="shared" si="0"/>
        <v>10781889008.7428</v>
      </c>
      <c r="G27" s="106">
        <v>5493901125.5799999</v>
      </c>
      <c r="H27" s="106">
        <v>0</v>
      </c>
      <c r="I27" s="106">
        <f>5930085392.82-H27-G27</f>
        <v>436184267.24000001</v>
      </c>
      <c r="J27" s="106">
        <f t="shared" si="1"/>
        <v>4851803615.9228001</v>
      </c>
      <c r="K27" s="106">
        <v>1796698772.7130001</v>
      </c>
      <c r="L27" s="106">
        <v>532216510.98000002</v>
      </c>
      <c r="M27" s="106">
        <v>135299249.06999999</v>
      </c>
      <c r="N27" s="106">
        <f t="shared" si="2"/>
        <v>667515760.04999995</v>
      </c>
      <c r="O27" s="106">
        <v>363068426.55970001</v>
      </c>
      <c r="P27" s="106">
        <f>O27/2</f>
        <v>181534213.27985001</v>
      </c>
      <c r="Q27" s="106">
        <f t="shared" si="3"/>
        <v>181534213.27985001</v>
      </c>
      <c r="R27" s="106">
        <v>6706605237.0313997</v>
      </c>
      <c r="S27" s="106">
        <v>0</v>
      </c>
      <c r="T27" s="106">
        <f t="shared" si="4"/>
        <v>6706605237.0313997</v>
      </c>
      <c r="U27" s="108">
        <f t="shared" si="5"/>
        <v>20315777205.096901</v>
      </c>
      <c r="V27" s="108">
        <f t="shared" si="6"/>
        <v>14204157598.997101</v>
      </c>
      <c r="W27" s="102">
        <v>18</v>
      </c>
      <c r="Y27" s="215"/>
      <c r="Z27" s="214"/>
      <c r="AJ27" s="82">
        <v>0</v>
      </c>
    </row>
    <row r="28" spans="1:36" ht="30" customHeight="1">
      <c r="A28" s="102">
        <v>19</v>
      </c>
      <c r="B28" s="104" t="s">
        <v>104</v>
      </c>
      <c r="C28" s="109">
        <v>44</v>
      </c>
      <c r="D28" s="106">
        <v>13052676991.470699</v>
      </c>
      <c r="E28" s="106">
        <v>0</v>
      </c>
      <c r="F28" s="107">
        <f t="shared" si="0"/>
        <v>13052676991.470699</v>
      </c>
      <c r="G28" s="106">
        <v>821112432.65999997</v>
      </c>
      <c r="H28" s="106">
        <v>292615190</v>
      </c>
      <c r="I28" s="106">
        <f>1366430782.66-H28-G28</f>
        <v>252703160</v>
      </c>
      <c r="J28" s="106">
        <f t="shared" si="1"/>
        <v>11686246208.810699</v>
      </c>
      <c r="K28" s="106">
        <v>2175103890.6243</v>
      </c>
      <c r="L28" s="106">
        <v>644307338.13</v>
      </c>
      <c r="M28" s="106">
        <v>123408863.92</v>
      </c>
      <c r="N28" s="106">
        <f t="shared" si="2"/>
        <v>767716202.04999995</v>
      </c>
      <c r="O28" s="106">
        <v>439534750.71399999</v>
      </c>
      <c r="P28" s="106">
        <v>0</v>
      </c>
      <c r="Q28" s="106">
        <f t="shared" si="3"/>
        <v>439534750.71399999</v>
      </c>
      <c r="R28" s="106">
        <v>9311585026.5375004</v>
      </c>
      <c r="S28" s="106">
        <v>0</v>
      </c>
      <c r="T28" s="106">
        <f t="shared" si="4"/>
        <v>9311585026.5375004</v>
      </c>
      <c r="U28" s="108">
        <f t="shared" si="5"/>
        <v>25746616861.3965</v>
      </c>
      <c r="V28" s="108">
        <f t="shared" si="6"/>
        <v>24380186078.7365</v>
      </c>
      <c r="W28" s="102">
        <v>19</v>
      </c>
      <c r="Y28" s="215"/>
      <c r="Z28" s="214"/>
      <c r="AJ28" s="82">
        <v>0</v>
      </c>
    </row>
    <row r="29" spans="1:36" ht="30" customHeight="1">
      <c r="A29" s="102">
        <v>20</v>
      </c>
      <c r="B29" s="104" t="s">
        <v>105</v>
      </c>
      <c r="C29" s="109">
        <v>34</v>
      </c>
      <c r="D29" s="106">
        <v>10115453189.8153</v>
      </c>
      <c r="E29" s="106">
        <v>0</v>
      </c>
      <c r="F29" s="107">
        <f t="shared" si="0"/>
        <v>10115453189.8153</v>
      </c>
      <c r="G29" s="106">
        <v>1769238725.3399999</v>
      </c>
      <c r="H29" s="106">
        <v>850000000</v>
      </c>
      <c r="I29" s="106">
        <f>2619238725.34-H29-G29</f>
        <v>0</v>
      </c>
      <c r="J29" s="106">
        <f t="shared" si="1"/>
        <v>7496214464.4752998</v>
      </c>
      <c r="K29" s="106">
        <v>1685643611.8792</v>
      </c>
      <c r="L29" s="106">
        <v>499319850.10000002</v>
      </c>
      <c r="M29" s="106">
        <v>30621088.18</v>
      </c>
      <c r="N29" s="106">
        <f t="shared" si="2"/>
        <v>529940938.27999997</v>
      </c>
      <c r="O29" s="106">
        <v>340626922.66500002</v>
      </c>
      <c r="P29" s="106">
        <v>0</v>
      </c>
      <c r="Q29" s="106">
        <f t="shared" si="3"/>
        <v>340626922.66500002</v>
      </c>
      <c r="R29" s="106">
        <v>6410845179.0035</v>
      </c>
      <c r="S29" s="106">
        <v>0</v>
      </c>
      <c r="T29" s="106">
        <f t="shared" si="4"/>
        <v>6410845179.0035</v>
      </c>
      <c r="U29" s="108">
        <f t="shared" si="5"/>
        <v>19082509841.643002</v>
      </c>
      <c r="V29" s="108">
        <f t="shared" si="6"/>
        <v>16463271116.302999</v>
      </c>
      <c r="W29" s="102">
        <v>20</v>
      </c>
      <c r="Y29" s="215"/>
      <c r="Z29" s="214"/>
      <c r="AJ29" s="82">
        <v>0</v>
      </c>
    </row>
    <row r="30" spans="1:36" ht="30" customHeight="1">
      <c r="A30" s="102">
        <v>21</v>
      </c>
      <c r="B30" s="104" t="s">
        <v>106</v>
      </c>
      <c r="C30" s="109">
        <v>21</v>
      </c>
      <c r="D30" s="106">
        <v>8689224756.5565205</v>
      </c>
      <c r="E30" s="106">
        <v>0</v>
      </c>
      <c r="F30" s="107">
        <f t="shared" si="0"/>
        <v>8689224756.5565205</v>
      </c>
      <c r="G30" s="106">
        <v>482422600.20999998</v>
      </c>
      <c r="H30" s="106">
        <v>0</v>
      </c>
      <c r="I30" s="106">
        <f>548661876.32-H30-G30</f>
        <v>66239276.110000104</v>
      </c>
      <c r="J30" s="106">
        <f t="shared" si="1"/>
        <v>8140562880.2365198</v>
      </c>
      <c r="K30" s="106">
        <v>1447976272.365</v>
      </c>
      <c r="L30" s="106">
        <v>428918242.37</v>
      </c>
      <c r="M30" s="106">
        <v>303525609.29000002</v>
      </c>
      <c r="N30" s="106">
        <f t="shared" si="2"/>
        <v>732443851.65999997</v>
      </c>
      <c r="O30" s="106">
        <v>292600225.97409999</v>
      </c>
      <c r="P30" s="106">
        <f t="shared" ref="P30:P32" si="9">O30/2</f>
        <v>146300112.98705</v>
      </c>
      <c r="Q30" s="106">
        <f t="shared" si="3"/>
        <v>146300112.98705</v>
      </c>
      <c r="R30" s="106">
        <v>5346944448.4408998</v>
      </c>
      <c r="S30" s="106">
        <v>0</v>
      </c>
      <c r="T30" s="106">
        <f t="shared" si="4"/>
        <v>5346944448.4408998</v>
      </c>
      <c r="U30" s="108">
        <f t="shared" si="5"/>
        <v>16509189554.9965</v>
      </c>
      <c r="V30" s="108">
        <f t="shared" si="6"/>
        <v>15814227565.689501</v>
      </c>
      <c r="W30" s="102">
        <v>21</v>
      </c>
      <c r="Y30" s="215"/>
      <c r="Z30" s="214"/>
      <c r="AJ30" s="82">
        <v>0</v>
      </c>
    </row>
    <row r="31" spans="1:36" ht="30" customHeight="1">
      <c r="A31" s="102">
        <v>22</v>
      </c>
      <c r="B31" s="104" t="s">
        <v>107</v>
      </c>
      <c r="C31" s="109">
        <v>21</v>
      </c>
      <c r="D31" s="106">
        <v>9094995126.5294991</v>
      </c>
      <c r="E31" s="106">
        <v>16475.540099999998</v>
      </c>
      <c r="F31" s="107">
        <f t="shared" si="0"/>
        <v>9095011602.0695992</v>
      </c>
      <c r="G31" s="106">
        <v>884512693.77999997</v>
      </c>
      <c r="H31" s="106">
        <v>0</v>
      </c>
      <c r="I31" s="106">
        <f>1610134954.19-H31-G31</f>
        <v>725622260.40999997</v>
      </c>
      <c r="J31" s="106">
        <f t="shared" si="1"/>
        <v>7484876647.8795996</v>
      </c>
      <c r="K31" s="106">
        <v>1515594027.0222001</v>
      </c>
      <c r="L31" s="106">
        <v>448947913.44999999</v>
      </c>
      <c r="M31" s="106">
        <v>1137762238.2</v>
      </c>
      <c r="N31" s="106">
        <f t="shared" si="2"/>
        <v>1586710151.6500001</v>
      </c>
      <c r="O31" s="106">
        <v>306264103.39399999</v>
      </c>
      <c r="P31" s="106">
        <f t="shared" si="9"/>
        <v>153132051.697</v>
      </c>
      <c r="Q31" s="106">
        <f t="shared" si="3"/>
        <v>153132051.697</v>
      </c>
      <c r="R31" s="106">
        <v>5708723549.1703997</v>
      </c>
      <c r="S31" s="106">
        <v>0</v>
      </c>
      <c r="T31" s="106">
        <f t="shared" si="4"/>
        <v>5708723549.1703997</v>
      </c>
      <c r="U31" s="108">
        <f t="shared" si="5"/>
        <v>18212303433.306198</v>
      </c>
      <c r="V31" s="108">
        <f t="shared" si="6"/>
        <v>16449036427.419201</v>
      </c>
      <c r="W31" s="102">
        <v>22</v>
      </c>
      <c r="Y31" s="215"/>
      <c r="Z31" s="214"/>
      <c r="AJ31" s="82">
        <v>0</v>
      </c>
    </row>
    <row r="32" spans="1:36" ht="30" customHeight="1">
      <c r="A32" s="102">
        <v>23</v>
      </c>
      <c r="B32" s="104" t="s">
        <v>108</v>
      </c>
      <c r="C32" s="109">
        <v>16</v>
      </c>
      <c r="D32" s="106">
        <v>7325074752.56248</v>
      </c>
      <c r="E32" s="106">
        <v>0</v>
      </c>
      <c r="F32" s="107">
        <f t="shared" si="0"/>
        <v>7325074752.56248</v>
      </c>
      <c r="G32" s="106">
        <v>357485838.83999997</v>
      </c>
      <c r="H32" s="106">
        <v>559212440.21000004</v>
      </c>
      <c r="I32" s="106">
        <f>1128162934.19-H32-G32</f>
        <v>211464655.13999999</v>
      </c>
      <c r="J32" s="106">
        <f t="shared" si="1"/>
        <v>6196911818.3724804</v>
      </c>
      <c r="K32" s="106">
        <v>1220653709.8729</v>
      </c>
      <c r="L32" s="106">
        <v>361580955.26999998</v>
      </c>
      <c r="M32" s="106">
        <v>239735043.44999999</v>
      </c>
      <c r="N32" s="106">
        <f t="shared" si="2"/>
        <v>601315998.72000003</v>
      </c>
      <c r="O32" s="106">
        <v>246663953.1058</v>
      </c>
      <c r="P32" s="106">
        <f t="shared" si="9"/>
        <v>123331976.5529</v>
      </c>
      <c r="Q32" s="106">
        <f t="shared" si="3"/>
        <v>123331976.5529</v>
      </c>
      <c r="R32" s="106">
        <v>5402721218.8534002</v>
      </c>
      <c r="S32" s="106">
        <v>0</v>
      </c>
      <c r="T32" s="106">
        <f t="shared" si="4"/>
        <v>5402721218.8534002</v>
      </c>
      <c r="U32" s="108">
        <f t="shared" si="5"/>
        <v>14796429633.114599</v>
      </c>
      <c r="V32" s="108">
        <f t="shared" si="6"/>
        <v>13544934722.3717</v>
      </c>
      <c r="W32" s="102">
        <v>23</v>
      </c>
      <c r="Y32" s="215"/>
      <c r="Z32" s="214"/>
      <c r="AJ32" s="82">
        <v>0</v>
      </c>
    </row>
    <row r="33" spans="1:36" ht="30" customHeight="1">
      <c r="A33" s="102">
        <v>24</v>
      </c>
      <c r="B33" s="104" t="s">
        <v>109</v>
      </c>
      <c r="C33" s="109">
        <v>20</v>
      </c>
      <c r="D33" s="106">
        <v>11023832484.5646</v>
      </c>
      <c r="E33" s="106">
        <v>0</v>
      </c>
      <c r="F33" s="107">
        <f t="shared" si="0"/>
        <v>11023832484.5646</v>
      </c>
      <c r="G33" s="106">
        <v>8338643520.0100002</v>
      </c>
      <c r="H33" s="106">
        <v>0</v>
      </c>
      <c r="I33" s="106">
        <f>8338643520.01-H33-G33</f>
        <v>0</v>
      </c>
      <c r="J33" s="106">
        <f t="shared" si="1"/>
        <v>2685188964.5545998</v>
      </c>
      <c r="K33" s="106">
        <v>1837016340.9724</v>
      </c>
      <c r="L33" s="106">
        <v>544159345.14999998</v>
      </c>
      <c r="M33" s="106">
        <v>44333650.009999998</v>
      </c>
      <c r="N33" s="106">
        <f t="shared" si="2"/>
        <v>588492995.15999997</v>
      </c>
      <c r="O33" s="106">
        <v>371215610.88059998</v>
      </c>
      <c r="P33" s="106">
        <v>0</v>
      </c>
      <c r="Q33" s="106">
        <f t="shared" si="3"/>
        <v>371215610.88059998</v>
      </c>
      <c r="R33" s="106">
        <v>44914372802.0784</v>
      </c>
      <c r="S33" s="106">
        <v>9886025186.9699993</v>
      </c>
      <c r="T33" s="106">
        <f t="shared" si="4"/>
        <v>35028347615.108398</v>
      </c>
      <c r="U33" s="108">
        <f t="shared" si="5"/>
        <v>58734930233.655998</v>
      </c>
      <c r="V33" s="108">
        <f t="shared" si="6"/>
        <v>40510261526.676003</v>
      </c>
      <c r="W33" s="102">
        <v>24</v>
      </c>
      <c r="Y33" s="215"/>
      <c r="Z33" s="214"/>
      <c r="AJ33" s="82">
        <v>0</v>
      </c>
    </row>
    <row r="34" spans="1:36" ht="30" customHeight="1">
      <c r="A34" s="102">
        <v>25</v>
      </c>
      <c r="B34" s="104" t="s">
        <v>110</v>
      </c>
      <c r="C34" s="109">
        <v>13</v>
      </c>
      <c r="D34" s="106">
        <v>7588793183.4439802</v>
      </c>
      <c r="E34" s="106">
        <v>0</v>
      </c>
      <c r="F34" s="107">
        <f t="shared" si="0"/>
        <v>7588793183.4439802</v>
      </c>
      <c r="G34" s="106">
        <v>228507906.65000001</v>
      </c>
      <c r="H34" s="106">
        <v>0</v>
      </c>
      <c r="I34" s="106">
        <f>228507906.65-H34-G34</f>
        <v>0</v>
      </c>
      <c r="J34" s="106">
        <f t="shared" si="1"/>
        <v>7360285276.7939796</v>
      </c>
      <c r="K34" s="106">
        <v>1264599866.3139</v>
      </c>
      <c r="L34" s="106">
        <v>374598646.61000001</v>
      </c>
      <c r="M34" s="106">
        <v>722790534.30999994</v>
      </c>
      <c r="N34" s="106">
        <f t="shared" si="2"/>
        <v>1097389180.9200001</v>
      </c>
      <c r="O34" s="106">
        <v>255544385.43790001</v>
      </c>
      <c r="P34" s="106">
        <f>O34/2</f>
        <v>127772192.71895</v>
      </c>
      <c r="Q34" s="106">
        <f t="shared" si="3"/>
        <v>127772192.71895</v>
      </c>
      <c r="R34" s="106">
        <v>4899029013.8486996</v>
      </c>
      <c r="S34" s="106">
        <v>0</v>
      </c>
      <c r="T34" s="106">
        <f t="shared" si="4"/>
        <v>4899029013.8486996</v>
      </c>
      <c r="U34" s="108">
        <f t="shared" si="5"/>
        <v>15105355629.9645</v>
      </c>
      <c r="V34" s="108">
        <f t="shared" si="6"/>
        <v>14749075530.595501</v>
      </c>
      <c r="W34" s="102">
        <v>25</v>
      </c>
      <c r="Y34" s="215"/>
      <c r="Z34" s="214"/>
      <c r="AJ34" s="82">
        <v>0</v>
      </c>
    </row>
    <row r="35" spans="1:36" ht="30" customHeight="1">
      <c r="A35" s="102">
        <v>26</v>
      </c>
      <c r="B35" s="104" t="s">
        <v>111</v>
      </c>
      <c r="C35" s="109">
        <v>25</v>
      </c>
      <c r="D35" s="106">
        <v>9747466960.5781708</v>
      </c>
      <c r="E35" s="106">
        <v>0</v>
      </c>
      <c r="F35" s="107">
        <f t="shared" si="0"/>
        <v>9747466960.5781708</v>
      </c>
      <c r="G35" s="106">
        <v>1207822626.7</v>
      </c>
      <c r="H35" s="106">
        <v>514281002.97000003</v>
      </c>
      <c r="I35" s="106">
        <f>2259849664.88-H35-G35</f>
        <v>537746035.21000004</v>
      </c>
      <c r="J35" s="106">
        <f t="shared" si="1"/>
        <v>7487617295.6981697</v>
      </c>
      <c r="K35" s="106">
        <v>1624322223.2144001</v>
      </c>
      <c r="L35" s="106">
        <v>481155282.94</v>
      </c>
      <c r="M35" s="106">
        <v>266011328.25999999</v>
      </c>
      <c r="N35" s="106">
        <f t="shared" si="2"/>
        <v>747166611.20000005</v>
      </c>
      <c r="O35" s="106">
        <v>328235385.23250002</v>
      </c>
      <c r="P35" s="106">
        <f t="shared" ref="P35:P37" si="10">O35/2</f>
        <v>164117692.61625001</v>
      </c>
      <c r="Q35" s="106">
        <f t="shared" si="3"/>
        <v>164117692.61625001</v>
      </c>
      <c r="R35" s="106">
        <v>5725315910.1458998</v>
      </c>
      <c r="S35" s="106">
        <v>0</v>
      </c>
      <c r="T35" s="106">
        <f t="shared" si="4"/>
        <v>5725315910.1458998</v>
      </c>
      <c r="U35" s="108">
        <f t="shared" si="5"/>
        <v>18172507090.370998</v>
      </c>
      <c r="V35" s="108">
        <f t="shared" si="6"/>
        <v>15748539732.874701</v>
      </c>
      <c r="W35" s="102">
        <v>26</v>
      </c>
      <c r="Y35" s="215"/>
      <c r="Z35" s="214"/>
      <c r="AJ35" s="82">
        <v>0</v>
      </c>
    </row>
    <row r="36" spans="1:36" ht="30" customHeight="1">
      <c r="A36" s="102">
        <v>27</v>
      </c>
      <c r="B36" s="104" t="s">
        <v>112</v>
      </c>
      <c r="C36" s="109">
        <v>20</v>
      </c>
      <c r="D36" s="106">
        <v>7645155163.8076</v>
      </c>
      <c r="E36" s="106">
        <v>0</v>
      </c>
      <c r="F36" s="107">
        <f t="shared" si="0"/>
        <v>7645155163.8076</v>
      </c>
      <c r="G36" s="106">
        <v>1852468620.3</v>
      </c>
      <c r="H36" s="106">
        <v>500000000</v>
      </c>
      <c r="I36" s="106">
        <f>3076250580.13-H36-G36</f>
        <v>723781959.83000004</v>
      </c>
      <c r="J36" s="106">
        <f t="shared" si="1"/>
        <v>4568904583.6775999</v>
      </c>
      <c r="K36" s="106">
        <v>1273992051.7523</v>
      </c>
      <c r="L36" s="106">
        <v>377380791.42000002</v>
      </c>
      <c r="M36" s="106">
        <v>701422012.33000004</v>
      </c>
      <c r="N36" s="106">
        <f t="shared" si="2"/>
        <v>1078802803.75</v>
      </c>
      <c r="O36" s="106">
        <v>257442314.0395</v>
      </c>
      <c r="P36" s="106">
        <v>0</v>
      </c>
      <c r="Q36" s="106">
        <f t="shared" si="3"/>
        <v>257442314.0395</v>
      </c>
      <c r="R36" s="106">
        <v>6177910262.0124998</v>
      </c>
      <c r="S36" s="106">
        <v>0</v>
      </c>
      <c r="T36" s="106">
        <f t="shared" si="4"/>
        <v>6177910262.0124998</v>
      </c>
      <c r="U36" s="108">
        <f t="shared" si="5"/>
        <v>16433302595.3619</v>
      </c>
      <c r="V36" s="108">
        <f t="shared" si="6"/>
        <v>13357052015.231899</v>
      </c>
      <c r="W36" s="102">
        <v>27</v>
      </c>
      <c r="Y36" s="215"/>
      <c r="Z36" s="214"/>
      <c r="AJ36" s="82">
        <v>0</v>
      </c>
    </row>
    <row r="37" spans="1:36" ht="30" customHeight="1">
      <c r="A37" s="102">
        <v>28</v>
      </c>
      <c r="B37" s="104" t="s">
        <v>113</v>
      </c>
      <c r="C37" s="109">
        <v>18</v>
      </c>
      <c r="D37" s="106">
        <v>7660301072.3939505</v>
      </c>
      <c r="E37" s="106">
        <v>3395358021.7838998</v>
      </c>
      <c r="F37" s="107">
        <f t="shared" si="0"/>
        <v>11055659094.1779</v>
      </c>
      <c r="G37" s="106">
        <v>319123103.31</v>
      </c>
      <c r="H37" s="106">
        <v>644248762.91999996</v>
      </c>
      <c r="I37" s="106">
        <f>1150531538.93-H37-G37</f>
        <v>187159672.69999999</v>
      </c>
      <c r="J37" s="106">
        <f t="shared" si="1"/>
        <v>9905127555.2478504</v>
      </c>
      <c r="K37" s="106">
        <v>1276515972.6854999</v>
      </c>
      <c r="L37" s="106">
        <v>378128425.02999997</v>
      </c>
      <c r="M37" s="106">
        <v>361490496.32999998</v>
      </c>
      <c r="N37" s="106">
        <f t="shared" si="2"/>
        <v>739618921.36000001</v>
      </c>
      <c r="O37" s="106">
        <v>257952336.09549999</v>
      </c>
      <c r="P37" s="106">
        <f t="shared" si="10"/>
        <v>128976168.04775</v>
      </c>
      <c r="Q37" s="106">
        <f t="shared" si="3"/>
        <v>128976168.04775</v>
      </c>
      <c r="R37" s="106">
        <v>5656264691.7374001</v>
      </c>
      <c r="S37" s="106">
        <v>0</v>
      </c>
      <c r="T37" s="106">
        <f t="shared" si="4"/>
        <v>5656264691.7374001</v>
      </c>
      <c r="U37" s="108">
        <f t="shared" si="5"/>
        <v>18986011016.056301</v>
      </c>
      <c r="V37" s="108">
        <f t="shared" si="6"/>
        <v>17706503309.078499</v>
      </c>
      <c r="W37" s="102">
        <v>28</v>
      </c>
      <c r="Y37" s="215"/>
      <c r="Z37" s="214"/>
      <c r="AJ37" s="82">
        <v>0</v>
      </c>
    </row>
    <row r="38" spans="1:36" ht="30" customHeight="1">
      <c r="A38" s="102">
        <v>29</v>
      </c>
      <c r="B38" s="104" t="s">
        <v>114</v>
      </c>
      <c r="C38" s="109">
        <v>30</v>
      </c>
      <c r="D38" s="106">
        <v>7505004273.5193195</v>
      </c>
      <c r="E38" s="106">
        <v>0</v>
      </c>
      <c r="F38" s="107">
        <f t="shared" si="0"/>
        <v>7505004273.5193195</v>
      </c>
      <c r="G38" s="106">
        <v>756764825.70000005</v>
      </c>
      <c r="H38" s="106">
        <v>0</v>
      </c>
      <c r="I38" s="106">
        <f>1899035769.71-H38-G38</f>
        <v>1142270944.01</v>
      </c>
      <c r="J38" s="106">
        <f t="shared" si="1"/>
        <v>5605968503.8093204</v>
      </c>
      <c r="K38" s="106">
        <v>1250637245.1529</v>
      </c>
      <c r="L38" s="106">
        <v>370462651.39999998</v>
      </c>
      <c r="M38" s="106">
        <v>708040650.11000001</v>
      </c>
      <c r="N38" s="106">
        <f t="shared" si="2"/>
        <v>1078503301.51</v>
      </c>
      <c r="O38" s="106">
        <v>252722884.70969999</v>
      </c>
      <c r="P38" s="106">
        <v>0</v>
      </c>
      <c r="Q38" s="106">
        <f t="shared" si="3"/>
        <v>252722884.70969999</v>
      </c>
      <c r="R38" s="106">
        <v>5506489289.6225004</v>
      </c>
      <c r="S38" s="106">
        <v>0</v>
      </c>
      <c r="T38" s="106">
        <f t="shared" si="4"/>
        <v>5506489289.6225004</v>
      </c>
      <c r="U38" s="108">
        <f t="shared" si="5"/>
        <v>15593356994.5144</v>
      </c>
      <c r="V38" s="108">
        <f t="shared" si="6"/>
        <v>13694321224.804399</v>
      </c>
      <c r="W38" s="102">
        <v>29</v>
      </c>
      <c r="Y38" s="215"/>
      <c r="Z38" s="214"/>
      <c r="AJ38" s="82">
        <v>0</v>
      </c>
    </row>
    <row r="39" spans="1:36" ht="30" customHeight="1">
      <c r="A39" s="102">
        <v>30</v>
      </c>
      <c r="B39" s="104" t="s">
        <v>115</v>
      </c>
      <c r="C39" s="109">
        <v>33</v>
      </c>
      <c r="D39" s="106">
        <v>9229680672.5430908</v>
      </c>
      <c r="E39" s="106">
        <v>0</v>
      </c>
      <c r="F39" s="107">
        <f t="shared" si="0"/>
        <v>9229680672.5430908</v>
      </c>
      <c r="G39" s="106">
        <v>1412349618.8099999</v>
      </c>
      <c r="H39" s="106">
        <v>0</v>
      </c>
      <c r="I39" s="106">
        <f>2640798274.14-H39-G39</f>
        <v>1228448655.3299999</v>
      </c>
      <c r="J39" s="106">
        <f t="shared" si="1"/>
        <v>6588882398.4030895</v>
      </c>
      <c r="K39" s="106">
        <v>1538038086.2244999</v>
      </c>
      <c r="L39" s="106">
        <v>455596272.69</v>
      </c>
      <c r="M39" s="106">
        <v>278664912.83999997</v>
      </c>
      <c r="N39" s="106">
        <f t="shared" si="2"/>
        <v>734261185.52999997</v>
      </c>
      <c r="O39" s="106">
        <v>310799493.17879999</v>
      </c>
      <c r="P39" s="106">
        <v>0</v>
      </c>
      <c r="Q39" s="106">
        <f t="shared" si="3"/>
        <v>310799493.17879999</v>
      </c>
      <c r="R39" s="106">
        <v>12334524313.9699</v>
      </c>
      <c r="S39" s="106">
        <v>0</v>
      </c>
      <c r="T39" s="106">
        <f t="shared" si="4"/>
        <v>12334524313.9699</v>
      </c>
      <c r="U39" s="108">
        <f t="shared" si="5"/>
        <v>24147303751.446301</v>
      </c>
      <c r="V39" s="108">
        <f t="shared" si="6"/>
        <v>21506505477.306301</v>
      </c>
      <c r="W39" s="102">
        <v>30</v>
      </c>
      <c r="Y39" s="215"/>
      <c r="Z39" s="214"/>
      <c r="AJ39" s="82">
        <v>0</v>
      </c>
    </row>
    <row r="40" spans="1:36" ht="30" customHeight="1">
      <c r="A40" s="102">
        <v>31</v>
      </c>
      <c r="B40" s="104" t="s">
        <v>116</v>
      </c>
      <c r="C40" s="109">
        <v>17</v>
      </c>
      <c r="D40" s="106">
        <v>8593136859.9960804</v>
      </c>
      <c r="E40" s="106">
        <v>0</v>
      </c>
      <c r="F40" s="107">
        <f t="shared" si="0"/>
        <v>8593136859.9960804</v>
      </c>
      <c r="G40" s="106">
        <v>690122272.12</v>
      </c>
      <c r="H40" s="106">
        <v>630535139.40999997</v>
      </c>
      <c r="I40" s="106">
        <f>1960164169.2-H40-G40</f>
        <v>639506757.66999996</v>
      </c>
      <c r="J40" s="106">
        <f t="shared" si="1"/>
        <v>6632972690.7960796</v>
      </c>
      <c r="K40" s="106">
        <v>1431964142.609</v>
      </c>
      <c r="L40" s="106">
        <v>424175143.54000002</v>
      </c>
      <c r="M40" s="106">
        <v>268222373.15000001</v>
      </c>
      <c r="N40" s="106">
        <f t="shared" si="2"/>
        <v>692397516.69000006</v>
      </c>
      <c r="O40" s="106">
        <v>289364570.20109999</v>
      </c>
      <c r="P40" s="106">
        <f t="shared" ref="P40:P41" si="11">O40/2</f>
        <v>144682285.10055</v>
      </c>
      <c r="Q40" s="106">
        <f t="shared" si="3"/>
        <v>144682285.10055</v>
      </c>
      <c r="R40" s="106">
        <v>5741379255.4699001</v>
      </c>
      <c r="S40" s="106">
        <v>0</v>
      </c>
      <c r="T40" s="106">
        <f t="shared" si="4"/>
        <v>5741379255.4699001</v>
      </c>
      <c r="U40" s="108">
        <f t="shared" si="5"/>
        <v>16748242344.966101</v>
      </c>
      <c r="V40" s="108">
        <f t="shared" si="6"/>
        <v>14643395890.665501</v>
      </c>
      <c r="W40" s="102">
        <v>31</v>
      </c>
      <c r="Y40" s="215"/>
      <c r="Z40" s="214"/>
      <c r="AJ40" s="82">
        <v>0</v>
      </c>
    </row>
    <row r="41" spans="1:36" ht="30" customHeight="1">
      <c r="A41" s="102">
        <v>32</v>
      </c>
      <c r="B41" s="104" t="s">
        <v>117</v>
      </c>
      <c r="C41" s="109">
        <v>23</v>
      </c>
      <c r="D41" s="106">
        <v>8874677039.3439293</v>
      </c>
      <c r="E41" s="106">
        <v>17327079634.962399</v>
      </c>
      <c r="F41" s="107">
        <f t="shared" si="0"/>
        <v>26201756674.306301</v>
      </c>
      <c r="G41" s="106">
        <v>1478178567.9000001</v>
      </c>
      <c r="H41" s="106">
        <v>0</v>
      </c>
      <c r="I41" s="106">
        <f>2966451119.9-H41-G41</f>
        <v>1488272552</v>
      </c>
      <c r="J41" s="106">
        <f t="shared" si="1"/>
        <v>23235305554.4063</v>
      </c>
      <c r="K41" s="106">
        <v>1478880123.1291001</v>
      </c>
      <c r="L41" s="106">
        <v>438072553.52999997</v>
      </c>
      <c r="M41" s="106">
        <v>49967989.719999999</v>
      </c>
      <c r="N41" s="106">
        <f t="shared" si="2"/>
        <v>488040543.25</v>
      </c>
      <c r="O41" s="106">
        <v>298845130.59689999</v>
      </c>
      <c r="P41" s="106">
        <f t="shared" si="11"/>
        <v>149422565.29844999</v>
      </c>
      <c r="Q41" s="106">
        <f t="shared" si="3"/>
        <v>149422565.29844999</v>
      </c>
      <c r="R41" s="106">
        <v>21291246032.486401</v>
      </c>
      <c r="S41" s="106">
        <v>0</v>
      </c>
      <c r="T41" s="106">
        <f t="shared" si="4"/>
        <v>21291246032.486401</v>
      </c>
      <c r="U41" s="108">
        <f t="shared" si="5"/>
        <v>49758768503.7687</v>
      </c>
      <c r="V41" s="108">
        <f t="shared" si="6"/>
        <v>46642894818.570297</v>
      </c>
      <c r="W41" s="102">
        <v>32</v>
      </c>
      <c r="Y41" s="215"/>
      <c r="Z41" s="214"/>
      <c r="AJ41" s="82">
        <v>0</v>
      </c>
    </row>
    <row r="42" spans="1:36" ht="30" customHeight="1">
      <c r="A42" s="102">
        <v>33</v>
      </c>
      <c r="B42" s="104" t="s">
        <v>118</v>
      </c>
      <c r="C42" s="109">
        <v>23</v>
      </c>
      <c r="D42" s="106">
        <v>9069114266.9027309</v>
      </c>
      <c r="E42" s="106">
        <v>0</v>
      </c>
      <c r="F42" s="107">
        <f t="shared" si="0"/>
        <v>9069114266.9027309</v>
      </c>
      <c r="G42" s="106">
        <v>536506322.13999999</v>
      </c>
      <c r="H42" s="106">
        <v>206017834</v>
      </c>
      <c r="I42" s="106">
        <f>2966451119.9-H42-G42</f>
        <v>2223926963.7600002</v>
      </c>
      <c r="J42" s="106">
        <f t="shared" si="1"/>
        <v>6102663147.0027304</v>
      </c>
      <c r="K42" s="106">
        <v>1511281229.0802</v>
      </c>
      <c r="L42" s="106">
        <v>447670380.29000002</v>
      </c>
      <c r="M42" s="106">
        <v>183951371.38999999</v>
      </c>
      <c r="N42" s="106">
        <f t="shared" si="2"/>
        <v>631621751.67999995</v>
      </c>
      <c r="O42" s="106">
        <v>305392593.49680001</v>
      </c>
      <c r="P42" s="106">
        <v>0</v>
      </c>
      <c r="Q42" s="106">
        <f t="shared" si="3"/>
        <v>305392593.49680001</v>
      </c>
      <c r="R42" s="106">
        <v>5971807817.3992004</v>
      </c>
      <c r="S42" s="106">
        <v>0</v>
      </c>
      <c r="T42" s="106">
        <f t="shared" si="4"/>
        <v>5971807817.3992004</v>
      </c>
      <c r="U42" s="108">
        <f t="shared" si="5"/>
        <v>17489217658.558899</v>
      </c>
      <c r="V42" s="108">
        <f t="shared" si="6"/>
        <v>14522766538.658899</v>
      </c>
      <c r="W42" s="102">
        <v>33</v>
      </c>
      <c r="Y42" s="215"/>
      <c r="Z42" s="214"/>
      <c r="AJ42" s="82">
        <v>0</v>
      </c>
    </row>
    <row r="43" spans="1:36" ht="30" customHeight="1">
      <c r="A43" s="102">
        <v>34</v>
      </c>
      <c r="B43" s="104" t="s">
        <v>119</v>
      </c>
      <c r="C43" s="109">
        <v>16</v>
      </c>
      <c r="D43" s="106">
        <v>7926784785.1681204</v>
      </c>
      <c r="E43" s="106">
        <v>0</v>
      </c>
      <c r="F43" s="107">
        <f t="shared" si="0"/>
        <v>7926784785.1681204</v>
      </c>
      <c r="G43" s="106">
        <v>210019696.06</v>
      </c>
      <c r="H43" s="106">
        <v>0</v>
      </c>
      <c r="I43" s="106">
        <f>360456180.39-H43-G43</f>
        <v>150436484.33000001</v>
      </c>
      <c r="J43" s="106">
        <f t="shared" si="1"/>
        <v>7566328604.77812</v>
      </c>
      <c r="K43" s="106">
        <v>1320922936.9291</v>
      </c>
      <c r="L43" s="106">
        <v>391282616.44999999</v>
      </c>
      <c r="M43" s="106">
        <v>62482934.950000003</v>
      </c>
      <c r="N43" s="106">
        <f t="shared" si="2"/>
        <v>453765551.39999998</v>
      </c>
      <c r="O43" s="106">
        <v>266925886.2983</v>
      </c>
      <c r="P43" s="106">
        <f>O43/2</f>
        <v>133462943.14915</v>
      </c>
      <c r="Q43" s="106">
        <f t="shared" si="3"/>
        <v>133462943.14915</v>
      </c>
      <c r="R43" s="106">
        <v>5177375051.1662998</v>
      </c>
      <c r="S43" s="106">
        <v>0</v>
      </c>
      <c r="T43" s="106">
        <f t="shared" si="4"/>
        <v>5177375051.1662998</v>
      </c>
      <c r="U43" s="108">
        <f t="shared" si="5"/>
        <v>15145774210.9618</v>
      </c>
      <c r="V43" s="108">
        <f t="shared" si="6"/>
        <v>14651855087.422701</v>
      </c>
      <c r="W43" s="102">
        <v>34</v>
      </c>
      <c r="Y43" s="215"/>
      <c r="Z43" s="214"/>
      <c r="AJ43" s="82">
        <v>0</v>
      </c>
    </row>
    <row r="44" spans="1:36" ht="30" customHeight="1">
      <c r="A44" s="102">
        <v>35</v>
      </c>
      <c r="B44" s="104" t="s">
        <v>120</v>
      </c>
      <c r="C44" s="109">
        <v>17</v>
      </c>
      <c r="D44" s="106">
        <v>8171497556.1950102</v>
      </c>
      <c r="E44" s="106">
        <v>0</v>
      </c>
      <c r="F44" s="107">
        <f t="shared" si="0"/>
        <v>8171497556.1950102</v>
      </c>
      <c r="G44" s="106">
        <v>254301847.36000001</v>
      </c>
      <c r="H44" s="106">
        <v>0</v>
      </c>
      <c r="I44" s="106">
        <f>914216721.77-H44-G44</f>
        <v>659914874.40999997</v>
      </c>
      <c r="J44" s="106">
        <f t="shared" si="1"/>
        <v>7257280834.4250097</v>
      </c>
      <c r="K44" s="106">
        <v>1361701981.7713001</v>
      </c>
      <c r="L44" s="106">
        <v>403362148.81</v>
      </c>
      <c r="M44" s="106">
        <v>9038932.9100000001</v>
      </c>
      <c r="N44" s="106">
        <f t="shared" si="2"/>
        <v>412401081.72000003</v>
      </c>
      <c r="O44" s="106">
        <v>275166323.63380003</v>
      </c>
      <c r="P44" s="106">
        <v>0</v>
      </c>
      <c r="Q44" s="106">
        <f t="shared" si="3"/>
        <v>275166323.63380003</v>
      </c>
      <c r="R44" s="106">
        <v>5037129027.4012003</v>
      </c>
      <c r="S44" s="106">
        <v>0</v>
      </c>
      <c r="T44" s="106">
        <f t="shared" si="4"/>
        <v>5037129027.4012003</v>
      </c>
      <c r="U44" s="108">
        <f t="shared" si="5"/>
        <v>15257895970.7213</v>
      </c>
      <c r="V44" s="108">
        <f t="shared" si="6"/>
        <v>14343679248.9513</v>
      </c>
      <c r="W44" s="102">
        <v>35</v>
      </c>
      <c r="Y44" s="215"/>
      <c r="Z44" s="214"/>
      <c r="AJ44" s="82">
        <v>0</v>
      </c>
    </row>
    <row r="45" spans="1:36" ht="30" customHeight="1">
      <c r="A45" s="102">
        <v>36</v>
      </c>
      <c r="B45" s="104" t="s">
        <v>121</v>
      </c>
      <c r="C45" s="109">
        <v>14</v>
      </c>
      <c r="D45" s="106">
        <v>8188900459.95611</v>
      </c>
      <c r="E45" s="106">
        <v>0</v>
      </c>
      <c r="F45" s="107">
        <f t="shared" si="0"/>
        <v>8188900459.95611</v>
      </c>
      <c r="G45" s="106">
        <v>207943588.86000001</v>
      </c>
      <c r="H45" s="106">
        <v>422213140</v>
      </c>
      <c r="I45" s="106">
        <f>986941521.52-H45-G45</f>
        <v>356784792.66000003</v>
      </c>
      <c r="J45" s="106">
        <f t="shared" si="1"/>
        <v>7201958938.4361095</v>
      </c>
      <c r="K45" s="106">
        <v>1364602009.3828001</v>
      </c>
      <c r="L45" s="106">
        <v>404221192.41000003</v>
      </c>
      <c r="M45" s="106">
        <v>1277137309.1700001</v>
      </c>
      <c r="N45" s="106">
        <f t="shared" si="2"/>
        <v>1681358501.5799999</v>
      </c>
      <c r="O45" s="106">
        <v>275752347.55610001</v>
      </c>
      <c r="P45" s="106">
        <v>0</v>
      </c>
      <c r="Q45" s="106">
        <f t="shared" si="3"/>
        <v>275752347.55610001</v>
      </c>
      <c r="R45" s="106">
        <v>5153912082.1920996</v>
      </c>
      <c r="S45" s="106">
        <v>0</v>
      </c>
      <c r="T45" s="106">
        <f t="shared" si="4"/>
        <v>5153912082.1920996</v>
      </c>
      <c r="U45" s="108">
        <f t="shared" si="5"/>
        <v>16664525400.667101</v>
      </c>
      <c r="V45" s="108">
        <f t="shared" si="6"/>
        <v>15677583879.1471</v>
      </c>
      <c r="W45" s="102">
        <v>36</v>
      </c>
      <c r="Y45" s="215"/>
      <c r="Z45" s="214"/>
      <c r="AJ45" s="82">
        <v>0</v>
      </c>
    </row>
    <row r="46" spans="1:36" ht="30" customHeight="1">
      <c r="A46" s="102">
        <v>37</v>
      </c>
      <c r="B46" s="104" t="s">
        <v>122</v>
      </c>
      <c r="C46" s="109">
        <v>6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f t="shared" si="1"/>
        <v>0</v>
      </c>
      <c r="K46" s="106">
        <v>0</v>
      </c>
      <c r="L46" s="106">
        <v>0</v>
      </c>
      <c r="M46" s="106">
        <v>226680028.22</v>
      </c>
      <c r="N46" s="106">
        <f t="shared" si="2"/>
        <v>226680028.22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f t="shared" si="4"/>
        <v>0</v>
      </c>
      <c r="U46" s="108">
        <f t="shared" si="5"/>
        <v>226680028.22</v>
      </c>
      <c r="V46" s="108">
        <f t="shared" si="6"/>
        <v>226680028.22</v>
      </c>
      <c r="W46" s="102">
        <v>37</v>
      </c>
      <c r="Y46" s="215"/>
      <c r="Z46" s="214"/>
      <c r="AJ46" s="82"/>
    </row>
    <row r="47" spans="1:36" ht="30" customHeight="1">
      <c r="A47" s="102"/>
      <c r="B47" s="167" t="s">
        <v>27</v>
      </c>
      <c r="C47" s="167"/>
      <c r="D47" s="110">
        <f t="shared" ref="D47:N47" si="12">SUM(D10:D46)</f>
        <v>312049096359.10498</v>
      </c>
      <c r="E47" s="110">
        <f t="shared" si="12"/>
        <v>120759465485.325</v>
      </c>
      <c r="F47" s="110">
        <f t="shared" si="12"/>
        <v>432808561844.42999</v>
      </c>
      <c r="G47" s="110">
        <f t="shared" si="12"/>
        <v>41999801054.150002</v>
      </c>
      <c r="H47" s="110">
        <f t="shared" si="12"/>
        <v>9674486496.2800007</v>
      </c>
      <c r="I47" s="110">
        <f t="shared" si="12"/>
        <v>21555831502.990002</v>
      </c>
      <c r="J47" s="110">
        <f t="shared" si="12"/>
        <v>359578442791.01001</v>
      </c>
      <c r="K47" s="110">
        <f t="shared" si="12"/>
        <v>52000000000.000099</v>
      </c>
      <c r="L47" s="110">
        <f t="shared" si="12"/>
        <v>15403393707.93</v>
      </c>
      <c r="M47" s="110">
        <f t="shared" si="12"/>
        <v>8852525119.0900002</v>
      </c>
      <c r="N47" s="110">
        <f t="shared" si="12"/>
        <v>24255918827.02</v>
      </c>
      <c r="O47" s="110">
        <f t="shared" ref="O47:V47" si="13">SUM(O10:O46)</f>
        <v>10507915109.549601</v>
      </c>
      <c r="P47" s="110">
        <f t="shared" si="13"/>
        <v>2683861633.7557001</v>
      </c>
      <c r="Q47" s="110">
        <f t="shared" si="13"/>
        <v>7824053475.7938995</v>
      </c>
      <c r="R47" s="110">
        <f t="shared" si="13"/>
        <v>274631504494.18402</v>
      </c>
      <c r="S47" s="110">
        <f t="shared" si="13"/>
        <v>9886025186.9699993</v>
      </c>
      <c r="T47" s="110">
        <f t="shared" si="13"/>
        <v>264745479307.21402</v>
      </c>
      <c r="U47" s="110">
        <f t="shared" si="13"/>
        <v>794203900275.18372</v>
      </c>
      <c r="V47" s="110">
        <f t="shared" si="13"/>
        <v>708403894401.03821</v>
      </c>
      <c r="W47" s="110"/>
      <c r="Y47" s="215"/>
      <c r="Z47" s="212"/>
    </row>
    <row r="48" spans="1:36">
      <c r="B48" s="111"/>
      <c r="C48" s="101"/>
      <c r="D48" s="97"/>
      <c r="E48" s="112"/>
      <c r="F48" s="101"/>
      <c r="G48" s="97"/>
      <c r="H48" s="97"/>
      <c r="I48" s="97"/>
      <c r="J48" s="113"/>
      <c r="K48" s="114"/>
      <c r="L48" s="114"/>
      <c r="M48" s="114"/>
      <c r="N48" s="114"/>
      <c r="O48" s="112"/>
      <c r="P48" s="112"/>
      <c r="Q48" s="112"/>
      <c r="R48" s="112"/>
      <c r="S48" s="112"/>
      <c r="T48" s="112"/>
      <c r="U48" s="82"/>
      <c r="Y48" s="212"/>
      <c r="Z48" s="212"/>
    </row>
    <row r="49" spans="1:26">
      <c r="B49" s="101"/>
      <c r="C49" s="101"/>
      <c r="D49" s="101"/>
      <c r="E49" s="101"/>
      <c r="F49" s="97"/>
      <c r="G49" s="97"/>
      <c r="H49" s="101"/>
      <c r="I49" s="97"/>
      <c r="J49" s="97"/>
      <c r="K49" s="97"/>
      <c r="L49" s="97"/>
      <c r="M49" s="97"/>
      <c r="N49" s="97"/>
      <c r="O49" s="115"/>
      <c r="P49" s="115"/>
      <c r="Q49" s="115"/>
      <c r="R49" s="111"/>
      <c r="S49" s="111"/>
      <c r="T49" s="115"/>
      <c r="V49" s="85"/>
      <c r="Y49" s="212"/>
      <c r="Z49" s="212"/>
    </row>
    <row r="50" spans="1:26">
      <c r="G50" s="85"/>
      <c r="H50" s="19"/>
      <c r="I50" s="82"/>
      <c r="J50" s="85"/>
      <c r="K50" s="85"/>
      <c r="L50" s="85"/>
      <c r="M50" s="85"/>
      <c r="N50" s="85"/>
      <c r="T50" s="85"/>
      <c r="U50" s="85"/>
      <c r="V50" s="82"/>
      <c r="Y50" s="212"/>
      <c r="Z50" s="212"/>
    </row>
    <row r="51" spans="1:26">
      <c r="C51" s="116"/>
      <c r="D51" s="19"/>
      <c r="E51" s="82"/>
      <c r="G51" s="85"/>
      <c r="H51" s="85"/>
      <c r="I51" s="82"/>
      <c r="J51" s="19"/>
      <c r="K51" s="19"/>
      <c r="L51" s="19"/>
      <c r="M51" s="19"/>
      <c r="N51" s="19"/>
      <c r="O51" s="19"/>
      <c r="Q51" s="19"/>
      <c r="U51" s="85"/>
      <c r="V51" s="85"/>
      <c r="Y51" s="212"/>
      <c r="Z51" s="212"/>
    </row>
    <row r="52" spans="1:26">
      <c r="C52" s="116"/>
      <c r="D52" s="19"/>
      <c r="G52" s="19"/>
      <c r="H52" s="85"/>
      <c r="J52" s="82"/>
      <c r="K52" s="82"/>
      <c r="L52" s="82"/>
      <c r="M52" s="82"/>
      <c r="N52" s="82"/>
      <c r="Q52" s="85"/>
      <c r="V52" s="85"/>
      <c r="Y52" s="212"/>
      <c r="Z52" s="212"/>
    </row>
    <row r="53" spans="1:26">
      <c r="D53" s="85"/>
      <c r="G53" s="19"/>
      <c r="H53" s="85"/>
      <c r="Q53" s="85"/>
      <c r="T53" s="85"/>
      <c r="Y53" s="212"/>
      <c r="Z53" s="212"/>
    </row>
    <row r="54" spans="1:26">
      <c r="G54" s="19"/>
      <c r="H54" s="82"/>
      <c r="U54" s="85"/>
      <c r="Y54" s="212"/>
      <c r="Z54" s="212"/>
    </row>
    <row r="55" spans="1:26" ht="20.25">
      <c r="A55" s="117" t="s">
        <v>53</v>
      </c>
      <c r="G55" s="19"/>
      <c r="Y55" s="212"/>
      <c r="Z55" s="212"/>
    </row>
    <row r="56" spans="1:26">
      <c r="G56" s="19"/>
      <c r="Y56" s="212"/>
      <c r="Z56" s="212"/>
    </row>
    <row r="57" spans="1:26">
      <c r="G57" s="19"/>
      <c r="Y57" s="212"/>
      <c r="Z57" s="212"/>
    </row>
    <row r="58" spans="1:26">
      <c r="G58" s="19"/>
      <c r="J58" s="85"/>
    </row>
    <row r="59" spans="1:26">
      <c r="G59" s="19"/>
    </row>
    <row r="60" spans="1:26">
      <c r="F60" s="19"/>
      <c r="G60" s="19"/>
      <c r="J60" s="82"/>
    </row>
    <row r="61" spans="1:26">
      <c r="F61" s="19"/>
      <c r="G61" s="82"/>
    </row>
    <row r="62" spans="1:26">
      <c r="F62" s="19"/>
      <c r="G62" s="82"/>
    </row>
  </sheetData>
  <mergeCells count="26">
    <mergeCell ref="T7:T8"/>
    <mergeCell ref="U7:U8"/>
    <mergeCell ref="V7:V8"/>
    <mergeCell ref="W7:W8"/>
    <mergeCell ref="Y8:Y9"/>
    <mergeCell ref="O7:O8"/>
    <mergeCell ref="P7:P8"/>
    <mergeCell ref="Q7:Q8"/>
    <mergeCell ref="R7:R8"/>
    <mergeCell ref="S7:S8"/>
    <mergeCell ref="G7:I7"/>
    <mergeCell ref="L7:N7"/>
    <mergeCell ref="B47:C47"/>
    <mergeCell ref="A7:A8"/>
    <mergeCell ref="B7:B8"/>
    <mergeCell ref="C7:C8"/>
    <mergeCell ref="D7:D8"/>
    <mergeCell ref="E7:E8"/>
    <mergeCell ref="F7:F8"/>
    <mergeCell ref="J7:J8"/>
    <mergeCell ref="K7:K8"/>
    <mergeCell ref="A1:W1"/>
    <mergeCell ref="A2:W2"/>
    <mergeCell ref="A3:W3"/>
    <mergeCell ref="A4:V4"/>
    <mergeCell ref="D5:V5"/>
  </mergeCells>
  <pageMargins left="0.109722222222222" right="0.109722222222222" top="0.35763888888888901" bottom="0.35763888888888901" header="0.29861111111111099" footer="0.29861111111111099"/>
  <pageSetup paperSize="9"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24"/>
  <sheetViews>
    <sheetView tabSelected="1" topLeftCell="U402" workbookViewId="0">
      <selection activeCell="AC415" sqref="AC415"/>
    </sheetView>
  </sheetViews>
  <sheetFormatPr defaultColWidth="9.140625" defaultRowHeight="12.75"/>
  <cols>
    <col min="1" max="1" width="9.28515625" style="1" customWidth="1"/>
    <col min="2" max="2" width="13.85546875" style="63" customWidth="1"/>
    <col min="3" max="3" width="9" style="1" customWidth="1"/>
    <col min="4" max="4" width="20.7109375" style="1" customWidth="1"/>
    <col min="5" max="11" width="19.85546875" style="1" customWidth="1"/>
    <col min="12" max="12" width="18.42578125" style="1" customWidth="1"/>
    <col min="13" max="13" width="19.7109375" style="1" customWidth="1"/>
    <col min="14" max="14" width="0.7109375" style="1" customWidth="1"/>
    <col min="15" max="15" width="4.7109375" style="1" customWidth="1"/>
    <col min="16" max="16" width="9.42578125" style="1" customWidth="1"/>
    <col min="17" max="17" width="17.85546875" style="63" customWidth="1"/>
    <col min="18" max="18" width="22.7109375" style="1" customWidth="1"/>
    <col min="19" max="20" width="21.42578125" style="1" customWidth="1"/>
    <col min="21" max="22" width="21.85546875" style="1" customWidth="1"/>
    <col min="23" max="25" width="18.5703125" style="1" customWidth="1"/>
    <col min="26" max="26" width="22.140625" style="1" customWidth="1"/>
    <col min="27" max="27" width="20.7109375" style="1" customWidth="1"/>
    <col min="28" max="28" width="14.5703125" style="1" customWidth="1"/>
    <col min="29" max="29" width="16.28515625" style="1" customWidth="1"/>
    <col min="30" max="35" width="9.140625" style="1"/>
    <col min="36" max="36" width="15.28515625" style="1" customWidth="1"/>
    <col min="37" max="37" width="17" style="1" customWidth="1"/>
    <col min="38" max="16384" width="9.140625" style="1"/>
  </cols>
  <sheetData>
    <row r="1" spans="1:27" ht="25.5">
      <c r="A1" s="161" t="s">
        <v>123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7" ht="25.5">
      <c r="A2" s="161" t="s">
        <v>59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27" ht="45" customHeight="1">
      <c r="B3" s="174" t="s">
        <v>124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</row>
    <row r="4" spans="1:27">
      <c r="N4" s="1">
        <v>0</v>
      </c>
    </row>
    <row r="5" spans="1:27" ht="76.150000000000006" customHeight="1">
      <c r="A5" s="64" t="s">
        <v>21</v>
      </c>
      <c r="B5" s="55" t="s">
        <v>125</v>
      </c>
      <c r="C5" s="55" t="s">
        <v>21</v>
      </c>
      <c r="D5" s="55" t="s">
        <v>126</v>
      </c>
      <c r="E5" s="55" t="s">
        <v>46</v>
      </c>
      <c r="F5" s="55" t="s">
        <v>127</v>
      </c>
      <c r="G5" s="55" t="s">
        <v>128</v>
      </c>
      <c r="H5" s="55" t="s">
        <v>129</v>
      </c>
      <c r="I5" s="55" t="s">
        <v>72</v>
      </c>
      <c r="J5" s="55" t="s">
        <v>73</v>
      </c>
      <c r="K5" s="55" t="s">
        <v>74</v>
      </c>
      <c r="L5" s="55" t="s">
        <v>47</v>
      </c>
      <c r="M5" s="65" t="s">
        <v>130</v>
      </c>
      <c r="N5" s="66"/>
      <c r="O5" s="67"/>
      <c r="P5" s="55" t="s">
        <v>21</v>
      </c>
      <c r="Q5" s="68" t="s">
        <v>131</v>
      </c>
      <c r="R5" s="55" t="s">
        <v>126</v>
      </c>
      <c r="S5" s="55" t="s">
        <v>46</v>
      </c>
      <c r="T5" s="55" t="s">
        <v>127</v>
      </c>
      <c r="U5" s="55" t="s">
        <v>128</v>
      </c>
      <c r="V5" s="55" t="s">
        <v>129</v>
      </c>
      <c r="W5" s="55" t="s">
        <v>72</v>
      </c>
      <c r="X5" s="55" t="s">
        <v>73</v>
      </c>
      <c r="Y5" s="55" t="s">
        <v>74</v>
      </c>
      <c r="Z5" s="55" t="s">
        <v>47</v>
      </c>
      <c r="AA5" s="55" t="s">
        <v>130</v>
      </c>
    </row>
    <row r="6" spans="1:27" ht="15.75">
      <c r="A6" s="67"/>
      <c r="B6" s="69"/>
      <c r="C6" s="67"/>
      <c r="D6" s="65"/>
      <c r="E6" s="150" t="s">
        <v>28</v>
      </c>
      <c r="F6" s="150" t="s">
        <v>28</v>
      </c>
      <c r="G6" s="150" t="s">
        <v>28</v>
      </c>
      <c r="H6" s="150" t="s">
        <v>28</v>
      </c>
      <c r="I6" s="150" t="s">
        <v>28</v>
      </c>
      <c r="J6" s="150" t="s">
        <v>28</v>
      </c>
      <c r="K6" s="150" t="s">
        <v>28</v>
      </c>
      <c r="L6" s="150" t="s">
        <v>28</v>
      </c>
      <c r="M6" s="150" t="s">
        <v>28</v>
      </c>
      <c r="N6" s="66"/>
      <c r="O6" s="67"/>
      <c r="P6" s="65"/>
      <c r="Q6" s="70"/>
      <c r="R6" s="65"/>
      <c r="S6" s="150" t="s">
        <v>28</v>
      </c>
      <c r="T6" s="150" t="s">
        <v>28</v>
      </c>
      <c r="U6" s="150" t="s">
        <v>28</v>
      </c>
      <c r="V6" s="150" t="s">
        <v>28</v>
      </c>
      <c r="W6" s="150" t="s">
        <v>28</v>
      </c>
      <c r="X6" s="150" t="s">
        <v>28</v>
      </c>
      <c r="Y6" s="150" t="s">
        <v>28</v>
      </c>
      <c r="Z6" s="150" t="s">
        <v>28</v>
      </c>
      <c r="AA6" s="150" t="s">
        <v>28</v>
      </c>
    </row>
    <row r="7" spans="1:27" ht="24.95" customHeight="1">
      <c r="A7" s="182">
        <v>1</v>
      </c>
      <c r="B7" s="183" t="s">
        <v>86</v>
      </c>
      <c r="C7" s="67">
        <v>1</v>
      </c>
      <c r="D7" s="71" t="s">
        <v>132</v>
      </c>
      <c r="E7" s="71">
        <v>255245486.02000001</v>
      </c>
      <c r="F7" s="71">
        <v>0</v>
      </c>
      <c r="G7" s="71">
        <v>42534221.149999999</v>
      </c>
      <c r="H7" s="71">
        <v>12599449.119999999</v>
      </c>
      <c r="I7" s="71">
        <v>9311374.6886999998</v>
      </c>
      <c r="J7" s="71">
        <v>9311374.6886999998</v>
      </c>
      <c r="K7" s="71">
        <f t="shared" ref="K7:K23" si="0">I7-J7</f>
        <v>0</v>
      </c>
      <c r="L7" s="71">
        <v>155169058.80000001</v>
      </c>
      <c r="M7" s="72">
        <f>E7+F7+G7+H7+K7+L7</f>
        <v>465548215.08999997</v>
      </c>
      <c r="N7" s="66"/>
      <c r="O7" s="182">
        <v>19</v>
      </c>
      <c r="P7" s="73">
        <v>26</v>
      </c>
      <c r="Q7" s="186" t="s">
        <v>104</v>
      </c>
      <c r="R7" s="71" t="s">
        <v>133</v>
      </c>
      <c r="S7" s="71">
        <v>270211157.06</v>
      </c>
      <c r="T7" s="74">
        <v>0</v>
      </c>
      <c r="U7" s="71">
        <v>45028107.219999999</v>
      </c>
      <c r="V7" s="71">
        <v>13338185.83</v>
      </c>
      <c r="W7" s="71">
        <v>9857323.5032000002</v>
      </c>
      <c r="X7" s="71">
        <v>0</v>
      </c>
      <c r="Y7" s="71">
        <f t="shared" ref="Y7:Y25" si="1">W7-X7</f>
        <v>9857323.5032000002</v>
      </c>
      <c r="Z7" s="71">
        <v>169445544.78</v>
      </c>
      <c r="AA7" s="72">
        <f>S7+T7+U7+V7+W7+X7+Z7</f>
        <v>507880318.39319998</v>
      </c>
    </row>
    <row r="8" spans="1:27" ht="24.95" customHeight="1">
      <c r="A8" s="182"/>
      <c r="B8" s="184"/>
      <c r="C8" s="67">
        <v>2</v>
      </c>
      <c r="D8" s="71" t="s">
        <v>134</v>
      </c>
      <c r="E8" s="71">
        <v>425843842.38</v>
      </c>
      <c r="F8" s="71">
        <v>0</v>
      </c>
      <c r="G8" s="71">
        <v>70962807.010000005</v>
      </c>
      <c r="H8" s="71">
        <v>21020539.52</v>
      </c>
      <c r="I8" s="71">
        <v>15534815.6675</v>
      </c>
      <c r="J8" s="71">
        <v>15534815.6675</v>
      </c>
      <c r="K8" s="71">
        <f t="shared" si="0"/>
        <v>0</v>
      </c>
      <c r="L8" s="71">
        <v>236709943.59999999</v>
      </c>
      <c r="M8" s="72">
        <f t="shared" ref="M8:M71" si="2">E8+F8+G8+H8+K8+L8</f>
        <v>754537132.50999999</v>
      </c>
      <c r="N8" s="66"/>
      <c r="O8" s="182"/>
      <c r="P8" s="73">
        <v>27</v>
      </c>
      <c r="Q8" s="187"/>
      <c r="R8" s="71" t="s">
        <v>135</v>
      </c>
      <c r="S8" s="71">
        <v>264626891.59999999</v>
      </c>
      <c r="T8" s="74">
        <v>0</v>
      </c>
      <c r="U8" s="71">
        <v>44097542.740000002</v>
      </c>
      <c r="V8" s="71">
        <v>13062534.85</v>
      </c>
      <c r="W8" s="71">
        <v>9653609.0756000001</v>
      </c>
      <c r="X8" s="71">
        <v>0</v>
      </c>
      <c r="Y8" s="71">
        <f t="shared" si="1"/>
        <v>9653609.0756000001</v>
      </c>
      <c r="Z8" s="71">
        <v>178101357.5</v>
      </c>
      <c r="AA8" s="72">
        <f t="shared" ref="AA8:AA25" si="3">S8+T8+U8+V8+W8+X8+Z8</f>
        <v>509541935.76560003</v>
      </c>
    </row>
    <row r="9" spans="1:27" ht="24.95" customHeight="1">
      <c r="A9" s="182"/>
      <c r="B9" s="184"/>
      <c r="C9" s="67">
        <v>3</v>
      </c>
      <c r="D9" s="71" t="s">
        <v>136</v>
      </c>
      <c r="E9" s="71">
        <v>299628028.45999998</v>
      </c>
      <c r="F9" s="71">
        <v>0</v>
      </c>
      <c r="G9" s="71">
        <v>49930147.729999997</v>
      </c>
      <c r="H9" s="71">
        <v>14790263.91</v>
      </c>
      <c r="I9" s="71">
        <v>10930453.2031</v>
      </c>
      <c r="J9" s="71">
        <v>10930453.2031</v>
      </c>
      <c r="K9" s="71">
        <f t="shared" si="0"/>
        <v>0</v>
      </c>
      <c r="L9" s="71">
        <v>171334239.44999999</v>
      </c>
      <c r="M9" s="72">
        <f t="shared" si="2"/>
        <v>535682679.55000001</v>
      </c>
      <c r="N9" s="66"/>
      <c r="O9" s="182"/>
      <c r="P9" s="73">
        <v>28</v>
      </c>
      <c r="Q9" s="187"/>
      <c r="R9" s="71" t="s">
        <v>137</v>
      </c>
      <c r="S9" s="71">
        <v>264866437.81</v>
      </c>
      <c r="T9" s="74">
        <v>0</v>
      </c>
      <c r="U9" s="71">
        <v>44137460.829999998</v>
      </c>
      <c r="V9" s="71">
        <v>13074359.35</v>
      </c>
      <c r="W9" s="71">
        <v>9662347.7397000007</v>
      </c>
      <c r="X9" s="71">
        <v>0</v>
      </c>
      <c r="Y9" s="71">
        <f t="shared" si="1"/>
        <v>9662347.7397000007</v>
      </c>
      <c r="Z9" s="71">
        <v>176045076.81999999</v>
      </c>
      <c r="AA9" s="72">
        <f t="shared" si="3"/>
        <v>507785682.54970002</v>
      </c>
    </row>
    <row r="10" spans="1:27" ht="24.95" customHeight="1">
      <c r="A10" s="182"/>
      <c r="B10" s="184"/>
      <c r="C10" s="67">
        <v>4</v>
      </c>
      <c r="D10" s="71" t="s">
        <v>138</v>
      </c>
      <c r="E10" s="71">
        <v>305288509.52999997</v>
      </c>
      <c r="F10" s="71">
        <v>0</v>
      </c>
      <c r="G10" s="71">
        <v>50873412.810000002</v>
      </c>
      <c r="H10" s="71">
        <v>15069677.050000001</v>
      </c>
      <c r="I10" s="71">
        <v>11136947.981899999</v>
      </c>
      <c r="J10" s="71">
        <v>11136947.981899999</v>
      </c>
      <c r="K10" s="71">
        <f t="shared" si="0"/>
        <v>0</v>
      </c>
      <c r="L10" s="71">
        <v>176980119.13999999</v>
      </c>
      <c r="M10" s="72">
        <f t="shared" si="2"/>
        <v>548211718.52999997</v>
      </c>
      <c r="N10" s="66"/>
      <c r="O10" s="182"/>
      <c r="P10" s="73">
        <v>29</v>
      </c>
      <c r="Q10" s="187"/>
      <c r="R10" s="71" t="s">
        <v>139</v>
      </c>
      <c r="S10" s="71">
        <v>313910683.74000001</v>
      </c>
      <c r="T10" s="74">
        <v>0</v>
      </c>
      <c r="U10" s="71">
        <v>52310215.75</v>
      </c>
      <c r="V10" s="71">
        <v>15495285.539999999</v>
      </c>
      <c r="W10" s="71">
        <v>11451485.551000001</v>
      </c>
      <c r="X10" s="71">
        <v>0</v>
      </c>
      <c r="Y10" s="71">
        <f t="shared" si="1"/>
        <v>11451485.551000001</v>
      </c>
      <c r="Z10" s="71">
        <v>198153315.86000001</v>
      </c>
      <c r="AA10" s="72">
        <f t="shared" si="3"/>
        <v>591320986.44099998</v>
      </c>
    </row>
    <row r="11" spans="1:27" ht="24.95" customHeight="1">
      <c r="A11" s="182"/>
      <c r="B11" s="184"/>
      <c r="C11" s="67">
        <v>5</v>
      </c>
      <c r="D11" s="71" t="s">
        <v>140</v>
      </c>
      <c r="E11" s="71">
        <v>277872334.75999999</v>
      </c>
      <c r="F11" s="71">
        <v>0</v>
      </c>
      <c r="G11" s="71">
        <v>46304769.270000003</v>
      </c>
      <c r="H11" s="71">
        <v>13716357.529999999</v>
      </c>
      <c r="I11" s="71">
        <v>10136803.8467</v>
      </c>
      <c r="J11" s="71">
        <v>10136803.8467</v>
      </c>
      <c r="K11" s="71">
        <f t="shared" si="0"/>
        <v>0</v>
      </c>
      <c r="L11" s="71">
        <v>163031535.84999999</v>
      </c>
      <c r="M11" s="72">
        <f t="shared" si="2"/>
        <v>500924997.41000003</v>
      </c>
      <c r="N11" s="66"/>
      <c r="O11" s="182"/>
      <c r="P11" s="73">
        <v>30</v>
      </c>
      <c r="Q11" s="187"/>
      <c r="R11" s="71" t="s">
        <v>141</v>
      </c>
      <c r="S11" s="71">
        <v>316366400.01999998</v>
      </c>
      <c r="T11" s="74">
        <v>0</v>
      </c>
      <c r="U11" s="71">
        <v>52719437.399999999</v>
      </c>
      <c r="V11" s="71">
        <v>15616504.810000001</v>
      </c>
      <c r="W11" s="71">
        <v>11541070.267100001</v>
      </c>
      <c r="X11" s="71">
        <v>0</v>
      </c>
      <c r="Y11" s="71">
        <f t="shared" si="1"/>
        <v>11541070.267100001</v>
      </c>
      <c r="Z11" s="71">
        <v>195935429.77000001</v>
      </c>
      <c r="AA11" s="72">
        <f t="shared" si="3"/>
        <v>592178842.26709998</v>
      </c>
    </row>
    <row r="12" spans="1:27" ht="24.95" customHeight="1">
      <c r="A12" s="182"/>
      <c r="B12" s="184"/>
      <c r="C12" s="67">
        <v>6</v>
      </c>
      <c r="D12" s="71" t="s">
        <v>142</v>
      </c>
      <c r="E12" s="71">
        <v>286970297.45999998</v>
      </c>
      <c r="F12" s="71">
        <v>0</v>
      </c>
      <c r="G12" s="71">
        <v>47820857.810000002</v>
      </c>
      <c r="H12" s="71">
        <v>14165451.93</v>
      </c>
      <c r="I12" s="71">
        <v>10468698.216</v>
      </c>
      <c r="J12" s="71">
        <v>10468698.216</v>
      </c>
      <c r="K12" s="71">
        <f t="shared" si="0"/>
        <v>0</v>
      </c>
      <c r="L12" s="71">
        <v>167088682.25999999</v>
      </c>
      <c r="M12" s="72">
        <f t="shared" si="2"/>
        <v>516045289.45999998</v>
      </c>
      <c r="N12" s="66"/>
      <c r="O12" s="182"/>
      <c r="P12" s="73">
        <v>31</v>
      </c>
      <c r="Q12" s="187"/>
      <c r="R12" s="71" t="s">
        <v>110</v>
      </c>
      <c r="S12" s="71">
        <v>546989121.5</v>
      </c>
      <c r="T12" s="74">
        <v>0</v>
      </c>
      <c r="U12" s="71">
        <v>91150510.129999995</v>
      </c>
      <c r="V12" s="71">
        <v>27000522.969999999</v>
      </c>
      <c r="W12" s="71">
        <v>19954204.637699999</v>
      </c>
      <c r="X12" s="71">
        <v>0</v>
      </c>
      <c r="Y12" s="71">
        <f t="shared" si="1"/>
        <v>19954204.637699999</v>
      </c>
      <c r="Z12" s="71">
        <v>294619117.76999998</v>
      </c>
      <c r="AA12" s="72">
        <f t="shared" si="3"/>
        <v>979713477.00769997</v>
      </c>
    </row>
    <row r="13" spans="1:27" ht="24.95" customHeight="1">
      <c r="A13" s="182"/>
      <c r="B13" s="184"/>
      <c r="C13" s="67">
        <v>7</v>
      </c>
      <c r="D13" s="71" t="s">
        <v>143</v>
      </c>
      <c r="E13" s="71">
        <v>278438052.22000003</v>
      </c>
      <c r="F13" s="71">
        <v>0</v>
      </c>
      <c r="G13" s="71">
        <v>46399040.68</v>
      </c>
      <c r="H13" s="71">
        <v>13744282.52</v>
      </c>
      <c r="I13" s="71">
        <v>10157441.262599999</v>
      </c>
      <c r="J13" s="71">
        <v>10157441.262599999</v>
      </c>
      <c r="K13" s="71">
        <f t="shared" si="0"/>
        <v>0</v>
      </c>
      <c r="L13" s="71">
        <v>162198765.37</v>
      </c>
      <c r="M13" s="72">
        <f t="shared" si="2"/>
        <v>500780140.79000002</v>
      </c>
      <c r="N13" s="66"/>
      <c r="O13" s="182"/>
      <c r="P13" s="73">
        <v>32</v>
      </c>
      <c r="Q13" s="187"/>
      <c r="R13" s="71" t="s">
        <v>144</v>
      </c>
      <c r="S13" s="71">
        <v>273974773.32999998</v>
      </c>
      <c r="T13" s="74">
        <v>0</v>
      </c>
      <c r="U13" s="71">
        <v>45655277.899999999</v>
      </c>
      <c r="V13" s="71">
        <v>13523965.779999999</v>
      </c>
      <c r="W13" s="71">
        <v>9994620.5103999991</v>
      </c>
      <c r="X13" s="71">
        <v>0</v>
      </c>
      <c r="Y13" s="71">
        <f t="shared" si="1"/>
        <v>9994620.5103999991</v>
      </c>
      <c r="Z13" s="71">
        <v>178317346.87</v>
      </c>
      <c r="AA13" s="72">
        <f t="shared" si="3"/>
        <v>521465984.39039999</v>
      </c>
    </row>
    <row r="14" spans="1:27" ht="24.95" customHeight="1">
      <c r="A14" s="182"/>
      <c r="B14" s="184"/>
      <c r="C14" s="67">
        <v>8</v>
      </c>
      <c r="D14" s="71" t="s">
        <v>145</v>
      </c>
      <c r="E14" s="71">
        <v>271494463.17000002</v>
      </c>
      <c r="F14" s="71">
        <v>0</v>
      </c>
      <c r="G14" s="71">
        <v>45241957.909999996</v>
      </c>
      <c r="H14" s="71">
        <v>13401532.5</v>
      </c>
      <c r="I14" s="71">
        <v>9904138.6074000001</v>
      </c>
      <c r="J14" s="71">
        <v>9904138.6074000001</v>
      </c>
      <c r="K14" s="71">
        <f t="shared" si="0"/>
        <v>0</v>
      </c>
      <c r="L14" s="71">
        <v>156961409.74000001</v>
      </c>
      <c r="M14" s="72">
        <f t="shared" si="2"/>
        <v>487099363.31999999</v>
      </c>
      <c r="N14" s="66"/>
      <c r="O14" s="182"/>
      <c r="P14" s="73">
        <v>33</v>
      </c>
      <c r="Q14" s="187"/>
      <c r="R14" s="71" t="s">
        <v>146</v>
      </c>
      <c r="S14" s="71">
        <v>271144901.11000001</v>
      </c>
      <c r="T14" s="74">
        <v>0</v>
      </c>
      <c r="U14" s="71">
        <v>45183706.740000002</v>
      </c>
      <c r="V14" s="71">
        <v>13384277.390000001</v>
      </c>
      <c r="W14" s="71">
        <v>9891386.5569000002</v>
      </c>
      <c r="X14" s="71">
        <v>0</v>
      </c>
      <c r="Y14" s="71">
        <f t="shared" si="1"/>
        <v>9891386.5569000002</v>
      </c>
      <c r="Z14" s="71">
        <v>167840315.90000001</v>
      </c>
      <c r="AA14" s="72">
        <f t="shared" si="3"/>
        <v>507444587.69690001</v>
      </c>
    </row>
    <row r="15" spans="1:27" ht="24.95" customHeight="1">
      <c r="A15" s="182"/>
      <c r="B15" s="184"/>
      <c r="C15" s="67">
        <v>9</v>
      </c>
      <c r="D15" s="71" t="s">
        <v>147</v>
      </c>
      <c r="E15" s="71">
        <v>292903863.48000002</v>
      </c>
      <c r="F15" s="71">
        <v>0</v>
      </c>
      <c r="G15" s="71">
        <v>48809629.890000001</v>
      </c>
      <c r="H15" s="71">
        <v>14458345.109999999</v>
      </c>
      <c r="I15" s="71">
        <v>10685155.1545</v>
      </c>
      <c r="J15" s="71">
        <v>10685155.1545</v>
      </c>
      <c r="K15" s="71">
        <f t="shared" si="0"/>
        <v>0</v>
      </c>
      <c r="L15" s="71">
        <v>169716123.37</v>
      </c>
      <c r="M15" s="72">
        <f t="shared" si="2"/>
        <v>525887961.85000002</v>
      </c>
      <c r="N15" s="66"/>
      <c r="O15" s="182"/>
      <c r="P15" s="73">
        <v>34</v>
      </c>
      <c r="Q15" s="187"/>
      <c r="R15" s="71" t="s">
        <v>148</v>
      </c>
      <c r="S15" s="71">
        <v>324567313.89999998</v>
      </c>
      <c r="T15" s="74">
        <v>0</v>
      </c>
      <c r="U15" s="71">
        <v>54086041.329999998</v>
      </c>
      <c r="V15" s="71">
        <v>16021319.01</v>
      </c>
      <c r="W15" s="71">
        <v>11840240.227299999</v>
      </c>
      <c r="X15" s="71">
        <v>0</v>
      </c>
      <c r="Y15" s="71">
        <f t="shared" si="1"/>
        <v>11840240.227299999</v>
      </c>
      <c r="Z15" s="71">
        <v>199530441.41</v>
      </c>
      <c r="AA15" s="72">
        <f t="shared" si="3"/>
        <v>606045355.87730002</v>
      </c>
    </row>
    <row r="16" spans="1:27" ht="24.95" customHeight="1">
      <c r="A16" s="182"/>
      <c r="B16" s="184"/>
      <c r="C16" s="67">
        <v>10</v>
      </c>
      <c r="D16" s="71" t="s">
        <v>149</v>
      </c>
      <c r="E16" s="71">
        <v>297238154.82999998</v>
      </c>
      <c r="F16" s="71">
        <v>0</v>
      </c>
      <c r="G16" s="71">
        <v>49531898.130000003</v>
      </c>
      <c r="H16" s="71">
        <v>14672294.77</v>
      </c>
      <c r="I16" s="71">
        <v>10843270.431600001</v>
      </c>
      <c r="J16" s="71">
        <v>10843270.431600001</v>
      </c>
      <c r="K16" s="71">
        <f t="shared" si="0"/>
        <v>0</v>
      </c>
      <c r="L16" s="71">
        <v>174229476.44999999</v>
      </c>
      <c r="M16" s="72">
        <f t="shared" si="2"/>
        <v>535671824.18000001</v>
      </c>
      <c r="N16" s="66"/>
      <c r="O16" s="182"/>
      <c r="P16" s="73">
        <v>35</v>
      </c>
      <c r="Q16" s="187"/>
      <c r="R16" s="71" t="s">
        <v>150</v>
      </c>
      <c r="S16" s="71">
        <v>267799317.68000001</v>
      </c>
      <c r="T16" s="74">
        <v>0</v>
      </c>
      <c r="U16" s="71">
        <v>44626197.229999997</v>
      </c>
      <c r="V16" s="71">
        <v>13219132.42</v>
      </c>
      <c r="W16" s="71">
        <v>9769339.4199000001</v>
      </c>
      <c r="X16" s="71">
        <v>0</v>
      </c>
      <c r="Y16" s="71">
        <f t="shared" si="1"/>
        <v>9769339.4199000001</v>
      </c>
      <c r="Z16" s="71">
        <v>177071928.44</v>
      </c>
      <c r="AA16" s="72">
        <f t="shared" si="3"/>
        <v>512485915.18989998</v>
      </c>
    </row>
    <row r="17" spans="1:27" ht="24.95" customHeight="1">
      <c r="A17" s="182"/>
      <c r="B17" s="184"/>
      <c r="C17" s="67">
        <v>11</v>
      </c>
      <c r="D17" s="71" t="s">
        <v>151</v>
      </c>
      <c r="E17" s="71">
        <v>325053697.95999998</v>
      </c>
      <c r="F17" s="71">
        <v>0</v>
      </c>
      <c r="G17" s="71">
        <v>54167092.590000004</v>
      </c>
      <c r="H17" s="71">
        <v>16045327.939999999</v>
      </c>
      <c r="I17" s="71">
        <v>11857983.5547</v>
      </c>
      <c r="J17" s="71">
        <v>11857983.5547</v>
      </c>
      <c r="K17" s="71">
        <f t="shared" si="0"/>
        <v>0</v>
      </c>
      <c r="L17" s="71">
        <v>190649050.31999999</v>
      </c>
      <c r="M17" s="72">
        <f t="shared" si="2"/>
        <v>585915168.80999994</v>
      </c>
      <c r="N17" s="66"/>
      <c r="O17" s="182"/>
      <c r="P17" s="73">
        <v>36</v>
      </c>
      <c r="Q17" s="187"/>
      <c r="R17" s="71" t="s">
        <v>152</v>
      </c>
      <c r="S17" s="71">
        <v>338948991.48000002</v>
      </c>
      <c r="T17" s="74">
        <v>0</v>
      </c>
      <c r="U17" s="71">
        <v>56482610.469999999</v>
      </c>
      <c r="V17" s="71">
        <v>16731228.59</v>
      </c>
      <c r="W17" s="71">
        <v>12364884.916200001</v>
      </c>
      <c r="X17" s="71">
        <v>0</v>
      </c>
      <c r="Y17" s="71">
        <f t="shared" si="1"/>
        <v>12364884.916200001</v>
      </c>
      <c r="Z17" s="71">
        <v>206210905.03</v>
      </c>
      <c r="AA17" s="72">
        <f t="shared" si="3"/>
        <v>630738620.48619998</v>
      </c>
    </row>
    <row r="18" spans="1:27" ht="24.95" customHeight="1">
      <c r="A18" s="182"/>
      <c r="B18" s="184"/>
      <c r="C18" s="67">
        <v>12</v>
      </c>
      <c r="D18" s="71" t="s">
        <v>153</v>
      </c>
      <c r="E18" s="71">
        <v>312968926.82999998</v>
      </c>
      <c r="F18" s="71">
        <v>0</v>
      </c>
      <c r="G18" s="71">
        <v>52153280.960000001</v>
      </c>
      <c r="H18" s="71">
        <v>15448798.460000001</v>
      </c>
      <c r="I18" s="71">
        <v>11417130.187200001</v>
      </c>
      <c r="J18" s="71">
        <v>11417130.187200001</v>
      </c>
      <c r="K18" s="71">
        <f t="shared" si="0"/>
        <v>0</v>
      </c>
      <c r="L18" s="71">
        <v>184073488.46000001</v>
      </c>
      <c r="M18" s="72">
        <f t="shared" si="2"/>
        <v>564644494.71000004</v>
      </c>
      <c r="N18" s="66"/>
      <c r="O18" s="182"/>
      <c r="P18" s="73">
        <v>37</v>
      </c>
      <c r="Q18" s="187"/>
      <c r="R18" s="71" t="s">
        <v>154</v>
      </c>
      <c r="S18" s="71">
        <v>297651552.14999998</v>
      </c>
      <c r="T18" s="74">
        <v>0</v>
      </c>
      <c r="U18" s="71">
        <v>49600786.840000004</v>
      </c>
      <c r="V18" s="71">
        <v>14692700.92</v>
      </c>
      <c r="W18" s="71">
        <v>10858351.1974</v>
      </c>
      <c r="X18" s="71">
        <v>0</v>
      </c>
      <c r="Y18" s="71">
        <f t="shared" si="1"/>
        <v>10858351.1974</v>
      </c>
      <c r="Z18" s="71">
        <v>193087102.16</v>
      </c>
      <c r="AA18" s="72">
        <f t="shared" si="3"/>
        <v>565890493.26740003</v>
      </c>
    </row>
    <row r="19" spans="1:27" ht="24.95" customHeight="1">
      <c r="A19" s="182"/>
      <c r="B19" s="184"/>
      <c r="C19" s="67">
        <v>13</v>
      </c>
      <c r="D19" s="71" t="s">
        <v>155</v>
      </c>
      <c r="E19" s="71">
        <v>238989975.88</v>
      </c>
      <c r="F19" s="71">
        <v>0</v>
      </c>
      <c r="G19" s="71">
        <v>39825395.719999999</v>
      </c>
      <c r="H19" s="71">
        <v>11797043.27</v>
      </c>
      <c r="I19" s="71">
        <v>8718372.4458000008</v>
      </c>
      <c r="J19" s="71">
        <v>8718372.4458000008</v>
      </c>
      <c r="K19" s="71">
        <f t="shared" si="0"/>
        <v>0</v>
      </c>
      <c r="L19" s="71">
        <v>148758968.5</v>
      </c>
      <c r="M19" s="72">
        <f t="shared" si="2"/>
        <v>439371383.37</v>
      </c>
      <c r="N19" s="66"/>
      <c r="O19" s="182"/>
      <c r="P19" s="73">
        <v>38</v>
      </c>
      <c r="Q19" s="187"/>
      <c r="R19" s="71" t="s">
        <v>156</v>
      </c>
      <c r="S19" s="71">
        <v>309514047.69</v>
      </c>
      <c r="T19" s="74">
        <v>0</v>
      </c>
      <c r="U19" s="71">
        <v>51577558.359999999</v>
      </c>
      <c r="V19" s="71">
        <v>15278258.42</v>
      </c>
      <c r="W19" s="71">
        <v>11291095.9344</v>
      </c>
      <c r="X19" s="71">
        <v>0</v>
      </c>
      <c r="Y19" s="71">
        <f t="shared" si="1"/>
        <v>11291095.9344</v>
      </c>
      <c r="Z19" s="71">
        <v>197887324.18000001</v>
      </c>
      <c r="AA19" s="72">
        <f t="shared" si="3"/>
        <v>585548284.58440006</v>
      </c>
    </row>
    <row r="20" spans="1:27" ht="24.95" customHeight="1">
      <c r="A20" s="182"/>
      <c r="B20" s="184"/>
      <c r="C20" s="67">
        <v>14</v>
      </c>
      <c r="D20" s="71" t="s">
        <v>157</v>
      </c>
      <c r="E20" s="71">
        <v>225812883.47</v>
      </c>
      <c r="F20" s="71">
        <v>0</v>
      </c>
      <c r="G20" s="71">
        <v>37629559.189999998</v>
      </c>
      <c r="H20" s="71">
        <v>11146594.52</v>
      </c>
      <c r="I20" s="71">
        <v>8237671.1155000003</v>
      </c>
      <c r="J20" s="71">
        <v>8237671.1155000003</v>
      </c>
      <c r="K20" s="71">
        <f t="shared" si="0"/>
        <v>0</v>
      </c>
      <c r="L20" s="71">
        <v>142636778.13</v>
      </c>
      <c r="M20" s="72">
        <f t="shared" si="2"/>
        <v>417225815.31</v>
      </c>
      <c r="N20" s="66"/>
      <c r="O20" s="182"/>
      <c r="P20" s="73">
        <v>39</v>
      </c>
      <c r="Q20" s="187"/>
      <c r="R20" s="71" t="s">
        <v>158</v>
      </c>
      <c r="S20" s="71">
        <v>243666024.03</v>
      </c>
      <c r="T20" s="74">
        <v>0</v>
      </c>
      <c r="U20" s="71">
        <v>40604614.460000001</v>
      </c>
      <c r="V20" s="71">
        <v>12027862.75</v>
      </c>
      <c r="W20" s="71">
        <v>8888955.0369000006</v>
      </c>
      <c r="X20" s="71">
        <v>0</v>
      </c>
      <c r="Y20" s="71">
        <f t="shared" si="1"/>
        <v>8888955.0369000006</v>
      </c>
      <c r="Z20" s="71">
        <v>166021675.08000001</v>
      </c>
      <c r="AA20" s="72">
        <f t="shared" si="3"/>
        <v>471209131.35689998</v>
      </c>
    </row>
    <row r="21" spans="1:27" ht="24.95" customHeight="1">
      <c r="A21" s="182"/>
      <c r="B21" s="184"/>
      <c r="C21" s="67">
        <v>15</v>
      </c>
      <c r="D21" s="71" t="s">
        <v>159</v>
      </c>
      <c r="E21" s="71">
        <v>235137355.53</v>
      </c>
      <c r="F21" s="71">
        <v>0</v>
      </c>
      <c r="G21" s="71">
        <v>39183393.350000001</v>
      </c>
      <c r="H21" s="71">
        <v>11606869.9</v>
      </c>
      <c r="I21" s="71">
        <v>8577828.5635000002</v>
      </c>
      <c r="J21" s="71">
        <v>8577828.5635000002</v>
      </c>
      <c r="K21" s="71">
        <f t="shared" si="0"/>
        <v>0</v>
      </c>
      <c r="L21" s="71">
        <v>150289193.91999999</v>
      </c>
      <c r="M21" s="72">
        <f t="shared" si="2"/>
        <v>436216812.69999999</v>
      </c>
      <c r="N21" s="66"/>
      <c r="O21" s="182"/>
      <c r="P21" s="73">
        <v>40</v>
      </c>
      <c r="Q21" s="187"/>
      <c r="R21" s="71" t="s">
        <v>160</v>
      </c>
      <c r="S21" s="71">
        <v>268650444.80000001</v>
      </c>
      <c r="T21" s="74">
        <v>0</v>
      </c>
      <c r="U21" s="71">
        <v>44768029.43</v>
      </c>
      <c r="V21" s="71">
        <v>13261145.82</v>
      </c>
      <c r="W21" s="71">
        <v>9800388.6015000008</v>
      </c>
      <c r="X21" s="71">
        <v>0</v>
      </c>
      <c r="Y21" s="71">
        <f t="shared" si="1"/>
        <v>9800388.6015000008</v>
      </c>
      <c r="Z21" s="71">
        <v>181472389.69999999</v>
      </c>
      <c r="AA21" s="72">
        <f t="shared" si="3"/>
        <v>517952398.35149997</v>
      </c>
    </row>
    <row r="22" spans="1:27" ht="24.95" customHeight="1">
      <c r="A22" s="182"/>
      <c r="B22" s="184"/>
      <c r="C22" s="67">
        <v>16</v>
      </c>
      <c r="D22" s="71" t="s">
        <v>161</v>
      </c>
      <c r="E22" s="71">
        <v>350513970.81999999</v>
      </c>
      <c r="F22" s="71">
        <v>0</v>
      </c>
      <c r="G22" s="71">
        <v>58409803.759999998</v>
      </c>
      <c r="H22" s="71">
        <v>17302100.07</v>
      </c>
      <c r="I22" s="71">
        <v>12786776.239800001</v>
      </c>
      <c r="J22" s="71">
        <v>12786776.239800001</v>
      </c>
      <c r="K22" s="71">
        <f t="shared" si="0"/>
        <v>0</v>
      </c>
      <c r="L22" s="71">
        <v>184338449.16999999</v>
      </c>
      <c r="M22" s="72">
        <f t="shared" si="2"/>
        <v>610564323.82000005</v>
      </c>
      <c r="N22" s="66"/>
      <c r="O22" s="182"/>
      <c r="P22" s="73">
        <v>41</v>
      </c>
      <c r="Q22" s="187"/>
      <c r="R22" s="71" t="s">
        <v>162</v>
      </c>
      <c r="S22" s="71">
        <v>331255539.31999999</v>
      </c>
      <c r="T22" s="74">
        <v>0</v>
      </c>
      <c r="U22" s="71">
        <v>55200570.189999998</v>
      </c>
      <c r="V22" s="71">
        <v>16351463.76</v>
      </c>
      <c r="W22" s="71">
        <v>12084227.198100001</v>
      </c>
      <c r="X22" s="71">
        <v>0</v>
      </c>
      <c r="Y22" s="71">
        <f t="shared" si="1"/>
        <v>12084227.198100001</v>
      </c>
      <c r="Z22" s="71">
        <v>200561416.93000001</v>
      </c>
      <c r="AA22" s="72">
        <f t="shared" si="3"/>
        <v>615453217.39810002</v>
      </c>
    </row>
    <row r="23" spans="1:27" ht="24.95" customHeight="1">
      <c r="A23" s="182"/>
      <c r="B23" s="185"/>
      <c r="C23" s="67">
        <v>17</v>
      </c>
      <c r="D23" s="71" t="s">
        <v>163</v>
      </c>
      <c r="E23" s="71">
        <v>302864632.73000002</v>
      </c>
      <c r="F23" s="71">
        <v>0</v>
      </c>
      <c r="G23" s="71">
        <v>50469496.899999999</v>
      </c>
      <c r="H23" s="71">
        <v>14950029.439999999</v>
      </c>
      <c r="I23" s="71">
        <v>11048524.772399999</v>
      </c>
      <c r="J23" s="71">
        <v>11048524.772399999</v>
      </c>
      <c r="K23" s="71">
        <f t="shared" si="0"/>
        <v>0</v>
      </c>
      <c r="L23" s="71">
        <v>163180254.06999999</v>
      </c>
      <c r="M23" s="72">
        <f t="shared" si="2"/>
        <v>531464413.13999999</v>
      </c>
      <c r="N23" s="66"/>
      <c r="O23" s="182"/>
      <c r="P23" s="73">
        <v>42</v>
      </c>
      <c r="Q23" s="187"/>
      <c r="R23" s="71" t="s">
        <v>164</v>
      </c>
      <c r="S23" s="71">
        <v>387294597.94999999</v>
      </c>
      <c r="T23" s="74">
        <v>0</v>
      </c>
      <c r="U23" s="71">
        <v>64538943.799999997</v>
      </c>
      <c r="V23" s="71">
        <v>19117668.48</v>
      </c>
      <c r="W23" s="71">
        <v>14128536.307</v>
      </c>
      <c r="X23" s="71">
        <v>0</v>
      </c>
      <c r="Y23" s="71">
        <f t="shared" si="1"/>
        <v>14128536.307</v>
      </c>
      <c r="Z23" s="71">
        <v>236108164.12</v>
      </c>
      <c r="AA23" s="72">
        <f t="shared" si="3"/>
        <v>721187910.65699995</v>
      </c>
    </row>
    <row r="24" spans="1:27" ht="24.95" customHeight="1">
      <c r="A24" s="67"/>
      <c r="B24" s="175" t="s">
        <v>165</v>
      </c>
      <c r="C24" s="176"/>
      <c r="D24" s="75"/>
      <c r="E24" s="75">
        <f t="shared" ref="E24:M24" si="4">SUM(E7:E23)</f>
        <v>4982264475.5299997</v>
      </c>
      <c r="F24" s="71">
        <v>0</v>
      </c>
      <c r="G24" s="75">
        <f t="shared" si="4"/>
        <v>830246764.86000001</v>
      </c>
      <c r="H24" s="75">
        <f t="shared" si="4"/>
        <v>245934957.56</v>
      </c>
      <c r="I24" s="75">
        <f t="shared" si="4"/>
        <v>181753385.93889999</v>
      </c>
      <c r="J24" s="75">
        <f t="shared" si="4"/>
        <v>181753385.93889999</v>
      </c>
      <c r="K24" s="75">
        <f t="shared" si="4"/>
        <v>0</v>
      </c>
      <c r="L24" s="75">
        <f t="shared" si="4"/>
        <v>2897345536.5999999</v>
      </c>
      <c r="M24" s="75">
        <f t="shared" si="4"/>
        <v>8955791734.5499992</v>
      </c>
      <c r="N24" s="66"/>
      <c r="O24" s="182"/>
      <c r="P24" s="73">
        <v>43</v>
      </c>
      <c r="Q24" s="187"/>
      <c r="R24" s="71" t="s">
        <v>166</v>
      </c>
      <c r="S24" s="71">
        <v>252749218.22</v>
      </c>
      <c r="T24" s="74">
        <v>0</v>
      </c>
      <c r="U24" s="71">
        <v>42118241.969999999</v>
      </c>
      <c r="V24" s="71">
        <v>12476228.140000001</v>
      </c>
      <c r="W24" s="71">
        <v>9220310.6502</v>
      </c>
      <c r="X24" s="71">
        <v>0</v>
      </c>
      <c r="Y24" s="71">
        <f t="shared" si="1"/>
        <v>9220310.6502</v>
      </c>
      <c r="Z24" s="71">
        <v>174025395.78</v>
      </c>
      <c r="AA24" s="72">
        <f t="shared" si="3"/>
        <v>490589394.76020002</v>
      </c>
    </row>
    <row r="25" spans="1:27" ht="24.95" customHeight="1">
      <c r="A25" s="182">
        <v>2</v>
      </c>
      <c r="B25" s="183" t="s">
        <v>167</v>
      </c>
      <c r="C25" s="67">
        <v>1</v>
      </c>
      <c r="D25" s="71" t="s">
        <v>168</v>
      </c>
      <c r="E25" s="71">
        <v>310597563.50999999</v>
      </c>
      <c r="F25" s="71">
        <v>0</v>
      </c>
      <c r="G25" s="71">
        <v>51758115.920000002</v>
      </c>
      <c r="H25" s="71">
        <v>15331743.02</v>
      </c>
      <c r="I25" s="71">
        <v>11330622.6734</v>
      </c>
      <c r="J25" s="71">
        <v>0</v>
      </c>
      <c r="K25" s="71">
        <f t="shared" ref="K25:K45" si="5">I25-J25</f>
        <v>11330622.6734</v>
      </c>
      <c r="L25" s="71">
        <v>172931995.00999999</v>
      </c>
      <c r="M25" s="72">
        <f t="shared" si="2"/>
        <v>561950040.13339996</v>
      </c>
      <c r="N25" s="66"/>
      <c r="O25" s="182"/>
      <c r="P25" s="73">
        <v>44</v>
      </c>
      <c r="Q25" s="188"/>
      <c r="R25" s="71" t="s">
        <v>169</v>
      </c>
      <c r="S25" s="71">
        <v>297197897.01999998</v>
      </c>
      <c r="T25" s="74">
        <v>0</v>
      </c>
      <c r="U25" s="71">
        <v>49525189.549999997</v>
      </c>
      <c r="V25" s="71">
        <v>14670307.550000001</v>
      </c>
      <c r="W25" s="71">
        <v>10841801.823799999</v>
      </c>
      <c r="X25" s="71">
        <v>0</v>
      </c>
      <c r="Y25" s="71">
        <f t="shared" si="1"/>
        <v>10841801.823799999</v>
      </c>
      <c r="Z25" s="71">
        <v>188562666.09</v>
      </c>
      <c r="AA25" s="72">
        <f t="shared" si="3"/>
        <v>560797862.03380001</v>
      </c>
    </row>
    <row r="26" spans="1:27" ht="24.95" customHeight="1">
      <c r="A26" s="182"/>
      <c r="B26" s="184"/>
      <c r="C26" s="67">
        <v>2</v>
      </c>
      <c r="D26" s="71" t="s">
        <v>170</v>
      </c>
      <c r="E26" s="71">
        <v>379440702.43000001</v>
      </c>
      <c r="F26" s="71">
        <v>0</v>
      </c>
      <c r="G26" s="71">
        <v>63230167.170000002</v>
      </c>
      <c r="H26" s="71">
        <v>18729983.829999998</v>
      </c>
      <c r="I26" s="71">
        <v>13842025.602700001</v>
      </c>
      <c r="J26" s="71">
        <v>0</v>
      </c>
      <c r="K26" s="71">
        <f t="shared" si="5"/>
        <v>13842025.602700001</v>
      </c>
      <c r="L26" s="71">
        <v>179900358.55000001</v>
      </c>
      <c r="M26" s="72">
        <f t="shared" si="2"/>
        <v>655143237.58270001</v>
      </c>
      <c r="N26" s="66"/>
      <c r="O26" s="76"/>
      <c r="P26" s="176" t="s">
        <v>171</v>
      </c>
      <c r="Q26" s="177"/>
      <c r="R26" s="75"/>
      <c r="S26" s="75">
        <f>5841385310.41+7876798266.96</f>
        <v>13718183577.370001</v>
      </c>
      <c r="T26" s="75">
        <v>0</v>
      </c>
      <c r="U26" s="75">
        <f>973411042.34+1312593161.32</f>
        <v>2286004203.6599998</v>
      </c>
      <c r="V26" s="75">
        <f>288342952.39+388815177.71</f>
        <v>677158130.10000002</v>
      </c>
      <c r="W26" s="75">
        <f>213094179.1543+287346198.18</f>
        <v>500440377.33429998</v>
      </c>
      <c r="X26" s="75">
        <v>0</v>
      </c>
      <c r="Y26" s="75">
        <f>213094179.1543+287346198.18</f>
        <v>500440377.33429998</v>
      </c>
      <c r="Z26" s="75">
        <f>3678996914.19+4936168419.73</f>
        <v>8615165333.9200001</v>
      </c>
      <c r="AA26" s="75">
        <f>10995230398.4843+14801721223.9</f>
        <v>25796951622.3843</v>
      </c>
    </row>
    <row r="27" spans="1:27" ht="24.95" customHeight="1">
      <c r="A27" s="182"/>
      <c r="B27" s="184"/>
      <c r="C27" s="67">
        <v>3</v>
      </c>
      <c r="D27" s="71" t="s">
        <v>172</v>
      </c>
      <c r="E27" s="71">
        <v>323093866.81999999</v>
      </c>
      <c r="F27" s="71">
        <v>0</v>
      </c>
      <c r="G27" s="71">
        <v>53840505.460000001</v>
      </c>
      <c r="H27" s="71">
        <v>15948586.6</v>
      </c>
      <c r="I27" s="71">
        <v>11786488.7663</v>
      </c>
      <c r="J27" s="71">
        <v>0</v>
      </c>
      <c r="K27" s="71">
        <f t="shared" si="5"/>
        <v>11786488.7663</v>
      </c>
      <c r="L27" s="71">
        <v>168765822.94</v>
      </c>
      <c r="M27" s="72">
        <f t="shared" si="2"/>
        <v>573435270.58630002</v>
      </c>
      <c r="N27" s="66"/>
      <c r="O27" s="183">
        <v>20</v>
      </c>
      <c r="P27" s="73">
        <v>1</v>
      </c>
      <c r="Q27" s="183" t="s">
        <v>105</v>
      </c>
      <c r="R27" s="71" t="s">
        <v>173</v>
      </c>
      <c r="S27" s="71">
        <v>301996553.75999999</v>
      </c>
      <c r="T27" s="74">
        <v>0</v>
      </c>
      <c r="U27" s="71">
        <v>50324839.840000004</v>
      </c>
      <c r="V27" s="71">
        <v>14907179.26</v>
      </c>
      <c r="W27" s="71">
        <v>11016857.185699999</v>
      </c>
      <c r="X27" s="71">
        <v>0</v>
      </c>
      <c r="Y27" s="71">
        <f t="shared" ref="Y27:Y60" si="6">W27-X27</f>
        <v>11016857.185699999</v>
      </c>
      <c r="Z27" s="71">
        <v>159409761.44</v>
      </c>
      <c r="AA27" s="72">
        <f>S27+T27+U27+V27+Y27+Z27</f>
        <v>537655191.48570001</v>
      </c>
    </row>
    <row r="28" spans="1:27" ht="24.95" customHeight="1">
      <c r="A28" s="182"/>
      <c r="B28" s="184"/>
      <c r="C28" s="67">
        <v>4</v>
      </c>
      <c r="D28" s="71" t="s">
        <v>174</v>
      </c>
      <c r="E28" s="71">
        <v>282873335.73000002</v>
      </c>
      <c r="F28" s="71">
        <v>0</v>
      </c>
      <c r="G28" s="71">
        <v>47138138.289999999</v>
      </c>
      <c r="H28" s="71">
        <v>13963217.359999999</v>
      </c>
      <c r="I28" s="71">
        <v>10319240.7413</v>
      </c>
      <c r="J28" s="71">
        <v>0</v>
      </c>
      <c r="K28" s="71">
        <f t="shared" si="5"/>
        <v>10319240.7413</v>
      </c>
      <c r="L28" s="71">
        <v>159978818.59</v>
      </c>
      <c r="M28" s="72">
        <f t="shared" si="2"/>
        <v>514272750.71130002</v>
      </c>
      <c r="N28" s="66"/>
      <c r="O28" s="184"/>
      <c r="P28" s="73">
        <v>2</v>
      </c>
      <c r="Q28" s="184"/>
      <c r="R28" s="71" t="s">
        <v>175</v>
      </c>
      <c r="S28" s="71">
        <v>311189743.57999998</v>
      </c>
      <c r="T28" s="74">
        <v>0</v>
      </c>
      <c r="U28" s="71">
        <v>51856797.07</v>
      </c>
      <c r="V28" s="71">
        <v>15360974.26</v>
      </c>
      <c r="W28" s="71">
        <v>11352225.4475</v>
      </c>
      <c r="X28" s="71">
        <v>0</v>
      </c>
      <c r="Y28" s="71">
        <f t="shared" si="6"/>
        <v>11352225.4475</v>
      </c>
      <c r="Z28" s="71">
        <v>168483376.97999999</v>
      </c>
      <c r="AA28" s="72">
        <f t="shared" ref="AA28:AA91" si="7">S28+T28+U28+V28+Y28+Z28</f>
        <v>558243117.33749998</v>
      </c>
    </row>
    <row r="29" spans="1:27" ht="24.95" customHeight="1">
      <c r="A29" s="182"/>
      <c r="B29" s="184"/>
      <c r="C29" s="67">
        <v>5</v>
      </c>
      <c r="D29" s="71" t="s">
        <v>176</v>
      </c>
      <c r="E29" s="71">
        <v>279913302.38999999</v>
      </c>
      <c r="F29" s="71">
        <v>0</v>
      </c>
      <c r="G29" s="71">
        <v>46644877.020000003</v>
      </c>
      <c r="H29" s="71">
        <v>13817103.949999999</v>
      </c>
      <c r="I29" s="71">
        <v>10211258.5009</v>
      </c>
      <c r="J29" s="71">
        <v>0</v>
      </c>
      <c r="K29" s="71">
        <f t="shared" si="5"/>
        <v>10211258.5009</v>
      </c>
      <c r="L29" s="71">
        <v>164214581.50999999</v>
      </c>
      <c r="M29" s="72">
        <f t="shared" si="2"/>
        <v>514801123.37089998</v>
      </c>
      <c r="N29" s="66"/>
      <c r="O29" s="184"/>
      <c r="P29" s="73">
        <v>3</v>
      </c>
      <c r="Q29" s="184"/>
      <c r="R29" s="71" t="s">
        <v>177</v>
      </c>
      <c r="S29" s="71">
        <v>338545042.12</v>
      </c>
      <c r="T29" s="74">
        <v>0</v>
      </c>
      <c r="U29" s="71">
        <v>56415296.170000002</v>
      </c>
      <c r="V29" s="71">
        <v>16711288.810000001</v>
      </c>
      <c r="W29" s="71">
        <v>12350148.812799999</v>
      </c>
      <c r="X29" s="71">
        <v>0</v>
      </c>
      <c r="Y29" s="71">
        <f t="shared" si="6"/>
        <v>12350148.812799999</v>
      </c>
      <c r="Z29" s="71">
        <v>174773100.88</v>
      </c>
      <c r="AA29" s="72">
        <f t="shared" si="7"/>
        <v>598794876.79279995</v>
      </c>
    </row>
    <row r="30" spans="1:27" ht="24.95" customHeight="1">
      <c r="A30" s="182"/>
      <c r="B30" s="184"/>
      <c r="C30" s="67">
        <v>6</v>
      </c>
      <c r="D30" s="71" t="s">
        <v>178</v>
      </c>
      <c r="E30" s="71">
        <v>299267656.00999999</v>
      </c>
      <c r="F30" s="71">
        <v>0</v>
      </c>
      <c r="G30" s="71">
        <v>49870095.100000001</v>
      </c>
      <c r="H30" s="71">
        <v>14772475.18</v>
      </c>
      <c r="I30" s="71">
        <v>10917306.788699999</v>
      </c>
      <c r="J30" s="71">
        <v>0</v>
      </c>
      <c r="K30" s="71">
        <f t="shared" si="5"/>
        <v>10917306.788699999</v>
      </c>
      <c r="L30" s="71">
        <v>172296398.59999999</v>
      </c>
      <c r="M30" s="72">
        <f t="shared" si="2"/>
        <v>547123931.67869997</v>
      </c>
      <c r="N30" s="66"/>
      <c r="O30" s="184"/>
      <c r="P30" s="73">
        <v>4</v>
      </c>
      <c r="Q30" s="184"/>
      <c r="R30" s="71" t="s">
        <v>179</v>
      </c>
      <c r="S30" s="71">
        <v>317419646.30000001</v>
      </c>
      <c r="T30" s="74">
        <v>0</v>
      </c>
      <c r="U30" s="71">
        <v>52894950.829999998</v>
      </c>
      <c r="V30" s="71">
        <v>15668495.25</v>
      </c>
      <c r="W30" s="71">
        <v>11579492.771299999</v>
      </c>
      <c r="X30" s="71">
        <v>0</v>
      </c>
      <c r="Y30" s="71">
        <f t="shared" si="6"/>
        <v>11579492.771299999</v>
      </c>
      <c r="Z30" s="71">
        <v>171795385.84</v>
      </c>
      <c r="AA30" s="72">
        <f t="shared" si="7"/>
        <v>569357970.99129999</v>
      </c>
    </row>
    <row r="31" spans="1:27" ht="24.95" customHeight="1">
      <c r="A31" s="182"/>
      <c r="B31" s="184"/>
      <c r="C31" s="67">
        <v>7</v>
      </c>
      <c r="D31" s="71" t="s">
        <v>180</v>
      </c>
      <c r="E31" s="71">
        <v>325974229.97000003</v>
      </c>
      <c r="F31" s="71">
        <v>0</v>
      </c>
      <c r="G31" s="71">
        <v>54320490.450000003</v>
      </c>
      <c r="H31" s="71">
        <v>16090767.32</v>
      </c>
      <c r="I31" s="71">
        <v>11891564.632300001</v>
      </c>
      <c r="J31" s="71">
        <v>0</v>
      </c>
      <c r="K31" s="71">
        <f t="shared" si="5"/>
        <v>11891564.632300001</v>
      </c>
      <c r="L31" s="71">
        <v>170064594.34999999</v>
      </c>
      <c r="M31" s="72">
        <f t="shared" si="2"/>
        <v>578341646.72230005</v>
      </c>
      <c r="N31" s="66"/>
      <c r="O31" s="184"/>
      <c r="P31" s="73">
        <v>5</v>
      </c>
      <c r="Q31" s="184"/>
      <c r="R31" s="71" t="s">
        <v>181</v>
      </c>
      <c r="S31" s="71">
        <v>296856629.22000003</v>
      </c>
      <c r="T31" s="74">
        <v>0</v>
      </c>
      <c r="U31" s="71">
        <v>49468320.530000001</v>
      </c>
      <c r="V31" s="71">
        <v>14653461.869999999</v>
      </c>
      <c r="W31" s="71">
        <v>10829352.3487</v>
      </c>
      <c r="X31" s="71">
        <v>0</v>
      </c>
      <c r="Y31" s="71">
        <f t="shared" si="6"/>
        <v>10829352.3487</v>
      </c>
      <c r="Z31" s="71">
        <v>160179126.91999999</v>
      </c>
      <c r="AA31" s="72">
        <f t="shared" si="7"/>
        <v>531986890.88870001</v>
      </c>
    </row>
    <row r="32" spans="1:27" ht="24.95" customHeight="1">
      <c r="A32" s="182"/>
      <c r="B32" s="184"/>
      <c r="C32" s="67">
        <v>8</v>
      </c>
      <c r="D32" s="71" t="s">
        <v>182</v>
      </c>
      <c r="E32" s="71">
        <v>340996237.10000002</v>
      </c>
      <c r="F32" s="71">
        <v>0</v>
      </c>
      <c r="G32" s="71">
        <v>56823764.390000001</v>
      </c>
      <c r="H32" s="71">
        <v>16832284.899999999</v>
      </c>
      <c r="I32" s="71">
        <v>12439568.591499999</v>
      </c>
      <c r="J32" s="71">
        <v>0</v>
      </c>
      <c r="K32" s="71">
        <f t="shared" si="5"/>
        <v>12439568.591499999</v>
      </c>
      <c r="L32" s="71">
        <v>169896287.59</v>
      </c>
      <c r="M32" s="72">
        <f t="shared" si="2"/>
        <v>596988142.57149994</v>
      </c>
      <c r="N32" s="66"/>
      <c r="O32" s="184"/>
      <c r="P32" s="73">
        <v>6</v>
      </c>
      <c r="Q32" s="184"/>
      <c r="R32" s="71" t="s">
        <v>183</v>
      </c>
      <c r="S32" s="71">
        <v>277675155.79000002</v>
      </c>
      <c r="T32" s="74">
        <v>0</v>
      </c>
      <c r="U32" s="71">
        <v>46271911.280000001</v>
      </c>
      <c r="V32" s="71">
        <v>13706624.369999999</v>
      </c>
      <c r="W32" s="71">
        <v>10129610.743000001</v>
      </c>
      <c r="X32" s="71">
        <v>0</v>
      </c>
      <c r="Y32" s="71">
        <f t="shared" si="6"/>
        <v>10129610.743000001</v>
      </c>
      <c r="Z32" s="71">
        <v>156379208.90000001</v>
      </c>
      <c r="AA32" s="72">
        <f t="shared" si="7"/>
        <v>504162511.083</v>
      </c>
    </row>
    <row r="33" spans="1:27" ht="24.95" customHeight="1">
      <c r="A33" s="182"/>
      <c r="B33" s="184"/>
      <c r="C33" s="67">
        <v>9</v>
      </c>
      <c r="D33" s="71" t="s">
        <v>184</v>
      </c>
      <c r="E33" s="71">
        <v>265458189.38999999</v>
      </c>
      <c r="F33" s="71">
        <v>0</v>
      </c>
      <c r="G33" s="71">
        <v>49405435.890000001</v>
      </c>
      <c r="H33" s="71">
        <v>14634834.24</v>
      </c>
      <c r="I33" s="71">
        <v>10815585.963300001</v>
      </c>
      <c r="J33" s="71">
        <v>0</v>
      </c>
      <c r="K33" s="71">
        <f t="shared" si="5"/>
        <v>10815585.963300001</v>
      </c>
      <c r="L33" s="71">
        <v>155547685.80000001</v>
      </c>
      <c r="M33" s="72">
        <f t="shared" si="2"/>
        <v>495861731.28329998</v>
      </c>
      <c r="N33" s="66"/>
      <c r="O33" s="184"/>
      <c r="P33" s="73">
        <v>7</v>
      </c>
      <c r="Q33" s="184"/>
      <c r="R33" s="71" t="s">
        <v>185</v>
      </c>
      <c r="S33" s="71">
        <v>298279695.89999998</v>
      </c>
      <c r="T33" s="74">
        <v>0</v>
      </c>
      <c r="U33" s="71">
        <v>46423337.609999999</v>
      </c>
      <c r="V33" s="71">
        <v>13751479.74</v>
      </c>
      <c r="W33" s="71">
        <v>10162760.2225</v>
      </c>
      <c r="X33" s="71">
        <v>0</v>
      </c>
      <c r="Y33" s="71">
        <f t="shared" si="6"/>
        <v>10162760.2225</v>
      </c>
      <c r="Z33" s="71">
        <v>158473635.66</v>
      </c>
      <c r="AA33" s="72">
        <f t="shared" si="7"/>
        <v>527090909.13249999</v>
      </c>
    </row>
    <row r="34" spans="1:27" ht="24.95" customHeight="1">
      <c r="A34" s="182"/>
      <c r="B34" s="184"/>
      <c r="C34" s="67">
        <v>10</v>
      </c>
      <c r="D34" s="71" t="s">
        <v>186</v>
      </c>
      <c r="E34" s="71">
        <v>269764876.69999999</v>
      </c>
      <c r="F34" s="71">
        <v>0</v>
      </c>
      <c r="G34" s="71">
        <v>44236070.57</v>
      </c>
      <c r="H34" s="71">
        <v>13103569.439999999</v>
      </c>
      <c r="I34" s="71">
        <v>9683934.8818999995</v>
      </c>
      <c r="J34" s="71">
        <v>0</v>
      </c>
      <c r="K34" s="71">
        <f t="shared" si="5"/>
        <v>9683934.8818999995</v>
      </c>
      <c r="L34" s="71">
        <v>161224237.00999999</v>
      </c>
      <c r="M34" s="72">
        <f t="shared" si="2"/>
        <v>498012688.60189998</v>
      </c>
      <c r="N34" s="66"/>
      <c r="O34" s="184"/>
      <c r="P34" s="73">
        <v>8</v>
      </c>
      <c r="Q34" s="184"/>
      <c r="R34" s="71" t="s">
        <v>187</v>
      </c>
      <c r="S34" s="71">
        <v>279772173.12</v>
      </c>
      <c r="T34" s="74">
        <v>0</v>
      </c>
      <c r="U34" s="71">
        <v>49705460.990000002</v>
      </c>
      <c r="V34" s="71">
        <v>14723707.41</v>
      </c>
      <c r="W34" s="71">
        <v>10881265.929</v>
      </c>
      <c r="X34" s="71">
        <v>0</v>
      </c>
      <c r="Y34" s="71">
        <f t="shared" si="6"/>
        <v>10881265.929</v>
      </c>
      <c r="Z34" s="71">
        <v>153309479.28999999</v>
      </c>
      <c r="AA34" s="72">
        <f t="shared" si="7"/>
        <v>508392086.73900002</v>
      </c>
    </row>
    <row r="35" spans="1:27" ht="24.95" customHeight="1">
      <c r="A35" s="182"/>
      <c r="B35" s="184"/>
      <c r="C35" s="67">
        <v>11</v>
      </c>
      <c r="D35" s="71" t="s">
        <v>188</v>
      </c>
      <c r="E35" s="71">
        <v>264117180.81999999</v>
      </c>
      <c r="F35" s="71">
        <v>0</v>
      </c>
      <c r="G35" s="71">
        <v>44953738.859999999</v>
      </c>
      <c r="H35" s="71">
        <v>13316156.51</v>
      </c>
      <c r="I35" s="71">
        <v>9841043.1619000006</v>
      </c>
      <c r="J35" s="71">
        <v>0</v>
      </c>
      <c r="K35" s="71">
        <f t="shared" si="5"/>
        <v>9841043.1619000006</v>
      </c>
      <c r="L35" s="71">
        <v>155138388.52000001</v>
      </c>
      <c r="M35" s="72">
        <f t="shared" si="2"/>
        <v>487366507.87190002</v>
      </c>
      <c r="N35" s="66"/>
      <c r="O35" s="184"/>
      <c r="P35" s="73">
        <v>9</v>
      </c>
      <c r="Q35" s="184"/>
      <c r="R35" s="71" t="s">
        <v>189</v>
      </c>
      <c r="S35" s="71">
        <v>278583856.74000001</v>
      </c>
      <c r="T35" s="74">
        <v>0</v>
      </c>
      <c r="U35" s="71">
        <v>46621359.18</v>
      </c>
      <c r="V35" s="71">
        <v>13810137.51</v>
      </c>
      <c r="W35" s="71">
        <v>10206110.0941</v>
      </c>
      <c r="X35" s="71">
        <v>0</v>
      </c>
      <c r="Y35" s="71">
        <f t="shared" si="6"/>
        <v>10206110.0941</v>
      </c>
      <c r="Z35" s="71">
        <v>150213459.80000001</v>
      </c>
      <c r="AA35" s="72">
        <f t="shared" si="7"/>
        <v>499434923.32410002</v>
      </c>
    </row>
    <row r="36" spans="1:27" ht="24.95" customHeight="1">
      <c r="A36" s="182"/>
      <c r="B36" s="184"/>
      <c r="C36" s="67">
        <v>12</v>
      </c>
      <c r="D36" s="71" t="s">
        <v>190</v>
      </c>
      <c r="E36" s="71">
        <v>306249549.36000001</v>
      </c>
      <c r="F36" s="71">
        <v>0</v>
      </c>
      <c r="G36" s="71">
        <v>44012604.310000002</v>
      </c>
      <c r="H36" s="71">
        <v>13037374.470000001</v>
      </c>
      <c r="I36" s="71">
        <v>9635014.7876999993</v>
      </c>
      <c r="J36" s="71">
        <v>0</v>
      </c>
      <c r="K36" s="71">
        <f t="shared" si="5"/>
        <v>9635014.7876999993</v>
      </c>
      <c r="L36" s="71">
        <v>165941465.5</v>
      </c>
      <c r="M36" s="72">
        <f t="shared" si="2"/>
        <v>538876008.42770004</v>
      </c>
      <c r="N36" s="66"/>
      <c r="O36" s="184"/>
      <c r="P36" s="73">
        <v>10</v>
      </c>
      <c r="Q36" s="184"/>
      <c r="R36" s="71" t="s">
        <v>191</v>
      </c>
      <c r="S36" s="71">
        <v>337319504.47000003</v>
      </c>
      <c r="T36" s="74">
        <v>0</v>
      </c>
      <c r="U36" s="71">
        <v>56211072.030000001</v>
      </c>
      <c r="V36" s="71">
        <v>16650793.720000001</v>
      </c>
      <c r="W36" s="71">
        <v>12305441.1065</v>
      </c>
      <c r="X36" s="71">
        <v>0</v>
      </c>
      <c r="Y36" s="71">
        <f t="shared" si="6"/>
        <v>12305441.1065</v>
      </c>
      <c r="Z36" s="71">
        <v>177542043.38</v>
      </c>
      <c r="AA36" s="72">
        <f t="shared" si="7"/>
        <v>600028854.70650005</v>
      </c>
    </row>
    <row r="37" spans="1:27" ht="24.95" customHeight="1">
      <c r="A37" s="182"/>
      <c r="B37" s="184"/>
      <c r="C37" s="67">
        <v>13</v>
      </c>
      <c r="D37" s="71" t="s">
        <v>192</v>
      </c>
      <c r="E37" s="71">
        <v>296890801</v>
      </c>
      <c r="F37" s="71">
        <v>0</v>
      </c>
      <c r="G37" s="71">
        <v>51033560.909999996</v>
      </c>
      <c r="H37" s="71">
        <v>15117115.98</v>
      </c>
      <c r="I37" s="71">
        <v>11172006.7875</v>
      </c>
      <c r="J37" s="71">
        <v>0</v>
      </c>
      <c r="K37" s="71">
        <f t="shared" si="5"/>
        <v>11172006.7875</v>
      </c>
      <c r="L37" s="71">
        <v>166501542.94999999</v>
      </c>
      <c r="M37" s="72">
        <f t="shared" si="2"/>
        <v>540715027.62750006</v>
      </c>
      <c r="N37" s="66"/>
      <c r="O37" s="184"/>
      <c r="P37" s="73">
        <v>11</v>
      </c>
      <c r="Q37" s="184"/>
      <c r="R37" s="71" t="s">
        <v>193</v>
      </c>
      <c r="S37" s="71">
        <v>278395557.45999998</v>
      </c>
      <c r="T37" s="74">
        <v>0</v>
      </c>
      <c r="U37" s="71">
        <v>46391959.329999998</v>
      </c>
      <c r="V37" s="71">
        <v>13742184.890000001</v>
      </c>
      <c r="W37" s="71">
        <v>10155891.0506</v>
      </c>
      <c r="X37" s="71">
        <v>0</v>
      </c>
      <c r="Y37" s="71">
        <f t="shared" si="6"/>
        <v>10155891.0506</v>
      </c>
      <c r="Z37" s="71">
        <v>151845494.05000001</v>
      </c>
      <c r="AA37" s="72">
        <f t="shared" si="7"/>
        <v>500531086.78060001</v>
      </c>
    </row>
    <row r="38" spans="1:27" ht="24.95" customHeight="1">
      <c r="A38" s="182"/>
      <c r="B38" s="184"/>
      <c r="C38" s="67">
        <v>14</v>
      </c>
      <c r="D38" s="71" t="s">
        <v>194</v>
      </c>
      <c r="E38" s="71">
        <v>283305258.79000002</v>
      </c>
      <c r="F38" s="71">
        <v>0</v>
      </c>
      <c r="G38" s="71">
        <v>49474014.93</v>
      </c>
      <c r="H38" s="71">
        <v>14655148.66</v>
      </c>
      <c r="I38" s="71">
        <v>10830598.937799999</v>
      </c>
      <c r="J38" s="71">
        <v>0</v>
      </c>
      <c r="K38" s="71">
        <f t="shared" si="5"/>
        <v>10830598.937799999</v>
      </c>
      <c r="L38" s="71">
        <v>165411286.34</v>
      </c>
      <c r="M38" s="72">
        <f t="shared" si="2"/>
        <v>523676307.65780002</v>
      </c>
      <c r="N38" s="66"/>
      <c r="O38" s="184"/>
      <c r="P38" s="73">
        <v>12</v>
      </c>
      <c r="Q38" s="184"/>
      <c r="R38" s="71" t="s">
        <v>195</v>
      </c>
      <c r="S38" s="71">
        <v>309206132.45999998</v>
      </c>
      <c r="T38" s="74">
        <v>0</v>
      </c>
      <c r="U38" s="71">
        <v>51526247.229999997</v>
      </c>
      <c r="V38" s="71">
        <v>15263059.09</v>
      </c>
      <c r="W38" s="71">
        <v>11279863.1635</v>
      </c>
      <c r="X38" s="71">
        <v>0</v>
      </c>
      <c r="Y38" s="71">
        <f t="shared" si="6"/>
        <v>11279863.1635</v>
      </c>
      <c r="Z38" s="71">
        <v>164641962.19999999</v>
      </c>
      <c r="AA38" s="72">
        <f t="shared" si="7"/>
        <v>551917264.14349997</v>
      </c>
    </row>
    <row r="39" spans="1:27" ht="24.95" customHeight="1">
      <c r="A39" s="182"/>
      <c r="B39" s="184"/>
      <c r="C39" s="67">
        <v>15</v>
      </c>
      <c r="D39" s="71" t="s">
        <v>196</v>
      </c>
      <c r="E39" s="71">
        <v>263934255.22</v>
      </c>
      <c r="F39" s="71">
        <v>0</v>
      </c>
      <c r="G39" s="71">
        <v>47210114.140000001</v>
      </c>
      <c r="H39" s="71">
        <v>13984537.98</v>
      </c>
      <c r="I39" s="71">
        <v>10334997.327500001</v>
      </c>
      <c r="J39" s="71">
        <v>0</v>
      </c>
      <c r="K39" s="71">
        <f t="shared" si="5"/>
        <v>10334997.327500001</v>
      </c>
      <c r="L39" s="71">
        <v>159706125.56</v>
      </c>
      <c r="M39" s="72">
        <f t="shared" si="2"/>
        <v>495170030.22750002</v>
      </c>
      <c r="N39" s="66"/>
      <c r="O39" s="184"/>
      <c r="P39" s="73">
        <v>13</v>
      </c>
      <c r="Q39" s="184"/>
      <c r="R39" s="71" t="s">
        <v>197</v>
      </c>
      <c r="S39" s="71">
        <v>336964586.35000002</v>
      </c>
      <c r="T39" s="74">
        <v>0</v>
      </c>
      <c r="U39" s="71">
        <v>56151928.32</v>
      </c>
      <c r="V39" s="71">
        <v>16633274.220000001</v>
      </c>
      <c r="W39" s="71">
        <v>12292493.6664</v>
      </c>
      <c r="X39" s="71">
        <v>0</v>
      </c>
      <c r="Y39" s="71">
        <f t="shared" si="6"/>
        <v>12292493.6664</v>
      </c>
      <c r="Z39" s="71">
        <v>171437121.84999999</v>
      </c>
      <c r="AA39" s="72">
        <f t="shared" si="7"/>
        <v>593479404.40639997</v>
      </c>
    </row>
    <row r="40" spans="1:27" ht="24.95" customHeight="1">
      <c r="A40" s="182"/>
      <c r="B40" s="184"/>
      <c r="C40" s="67">
        <v>16</v>
      </c>
      <c r="D40" s="71" t="s">
        <v>198</v>
      </c>
      <c r="E40" s="71">
        <v>250831770.84</v>
      </c>
      <c r="F40" s="71">
        <v>0</v>
      </c>
      <c r="G40" s="71">
        <v>43982121.5</v>
      </c>
      <c r="H40" s="71">
        <v>13028344.880000001</v>
      </c>
      <c r="I40" s="71">
        <v>9628341.648</v>
      </c>
      <c r="J40" s="71">
        <v>0</v>
      </c>
      <c r="K40" s="71">
        <f t="shared" si="5"/>
        <v>9628341.648</v>
      </c>
      <c r="L40" s="71">
        <v>149856700.94</v>
      </c>
      <c r="M40" s="72">
        <f t="shared" si="2"/>
        <v>467327279.80800003</v>
      </c>
      <c r="N40" s="66"/>
      <c r="O40" s="184"/>
      <c r="P40" s="73">
        <v>14</v>
      </c>
      <c r="Q40" s="184"/>
      <c r="R40" s="71" t="s">
        <v>199</v>
      </c>
      <c r="S40" s="71">
        <v>336176693.63</v>
      </c>
      <c r="T40" s="74">
        <v>0</v>
      </c>
      <c r="U40" s="71">
        <v>56020633.520000003</v>
      </c>
      <c r="V40" s="71">
        <v>16594382.189999999</v>
      </c>
      <c r="W40" s="71">
        <v>12263751.280400001</v>
      </c>
      <c r="X40" s="71">
        <v>0</v>
      </c>
      <c r="Y40" s="71">
        <f t="shared" si="6"/>
        <v>12263751.280400001</v>
      </c>
      <c r="Z40" s="71">
        <v>179049845.08000001</v>
      </c>
      <c r="AA40" s="72">
        <f t="shared" si="7"/>
        <v>600105305.70039999</v>
      </c>
    </row>
    <row r="41" spans="1:27" ht="24.95" customHeight="1">
      <c r="A41" s="182"/>
      <c r="B41" s="184"/>
      <c r="C41" s="67">
        <v>17</v>
      </c>
      <c r="D41" s="71" t="s">
        <v>200</v>
      </c>
      <c r="E41" s="71">
        <v>284151102.73000002</v>
      </c>
      <c r="F41" s="71">
        <v>0</v>
      </c>
      <c r="G41" s="71">
        <v>41798717.689999998</v>
      </c>
      <c r="H41" s="71">
        <v>12381578.939999999</v>
      </c>
      <c r="I41" s="71">
        <v>9150362.0241999999</v>
      </c>
      <c r="J41" s="71">
        <v>0</v>
      </c>
      <c r="K41" s="71">
        <f t="shared" si="5"/>
        <v>9150362.0241999999</v>
      </c>
      <c r="L41" s="71">
        <v>164895025.34999999</v>
      </c>
      <c r="M41" s="72">
        <f t="shared" si="2"/>
        <v>512376786.7342</v>
      </c>
      <c r="N41" s="66"/>
      <c r="O41" s="184"/>
      <c r="P41" s="73">
        <v>15</v>
      </c>
      <c r="Q41" s="184"/>
      <c r="R41" s="71" t="s">
        <v>201</v>
      </c>
      <c r="S41" s="71">
        <v>293568110.44999999</v>
      </c>
      <c r="T41" s="74">
        <v>0</v>
      </c>
      <c r="U41" s="71">
        <v>48920320.299999997</v>
      </c>
      <c r="V41" s="71">
        <v>14491133.73</v>
      </c>
      <c r="W41" s="71">
        <v>10709386.9345</v>
      </c>
      <c r="X41" s="71">
        <v>0</v>
      </c>
      <c r="Y41" s="71">
        <f t="shared" si="6"/>
        <v>10709386.9345</v>
      </c>
      <c r="Z41" s="71">
        <v>164663097.19999999</v>
      </c>
      <c r="AA41" s="72">
        <f t="shared" si="7"/>
        <v>532352048.61449999</v>
      </c>
    </row>
    <row r="42" spans="1:27" ht="24.95" customHeight="1">
      <c r="A42" s="182"/>
      <c r="B42" s="184"/>
      <c r="C42" s="67">
        <v>18</v>
      </c>
      <c r="D42" s="71" t="s">
        <v>202</v>
      </c>
      <c r="E42" s="71">
        <v>357666081.44999999</v>
      </c>
      <c r="F42" s="71">
        <v>0</v>
      </c>
      <c r="G42" s="71">
        <v>47351065.950000003</v>
      </c>
      <c r="H42" s="71">
        <v>14026290.6</v>
      </c>
      <c r="I42" s="71">
        <v>10365853.7784</v>
      </c>
      <c r="J42" s="71">
        <v>0</v>
      </c>
      <c r="K42" s="71">
        <f t="shared" si="5"/>
        <v>10365853.7784</v>
      </c>
      <c r="L42" s="71">
        <v>176139875.34</v>
      </c>
      <c r="M42" s="72">
        <f t="shared" si="2"/>
        <v>605549167.11839998</v>
      </c>
      <c r="N42" s="66"/>
      <c r="O42" s="184"/>
      <c r="P42" s="73">
        <v>16</v>
      </c>
      <c r="Q42" s="184"/>
      <c r="R42" s="71" t="s">
        <v>203</v>
      </c>
      <c r="S42" s="71">
        <v>330726582.74000001</v>
      </c>
      <c r="T42" s="74">
        <v>0</v>
      </c>
      <c r="U42" s="71">
        <v>55112424.630000003</v>
      </c>
      <c r="V42" s="71">
        <v>16325353.359999999</v>
      </c>
      <c r="W42" s="71">
        <v>12064930.821900001</v>
      </c>
      <c r="X42" s="71">
        <v>0</v>
      </c>
      <c r="Y42" s="71">
        <f t="shared" si="6"/>
        <v>12064930.821900001</v>
      </c>
      <c r="Z42" s="71">
        <v>164661808.47999999</v>
      </c>
      <c r="AA42" s="72">
        <f t="shared" si="7"/>
        <v>578891100.03190005</v>
      </c>
    </row>
    <row r="43" spans="1:27" ht="24.95" customHeight="1">
      <c r="A43" s="182"/>
      <c r="B43" s="184"/>
      <c r="C43" s="67">
        <v>19</v>
      </c>
      <c r="D43" s="71" t="s">
        <v>204</v>
      </c>
      <c r="E43" s="71">
        <v>306441453.75999999</v>
      </c>
      <c r="F43" s="71">
        <v>0</v>
      </c>
      <c r="G43" s="71">
        <v>59601634.649999999</v>
      </c>
      <c r="H43" s="71">
        <v>17655143.16</v>
      </c>
      <c r="I43" s="71">
        <v>13047685.777799999</v>
      </c>
      <c r="J43" s="71">
        <v>0</v>
      </c>
      <c r="K43" s="71">
        <f t="shared" si="5"/>
        <v>13047685.777799999</v>
      </c>
      <c r="L43" s="71">
        <v>139886394.43000001</v>
      </c>
      <c r="M43" s="72">
        <f t="shared" si="2"/>
        <v>536632311.77780002</v>
      </c>
      <c r="N43" s="66"/>
      <c r="O43" s="184"/>
      <c r="P43" s="73">
        <v>17</v>
      </c>
      <c r="Q43" s="184"/>
      <c r="R43" s="71" t="s">
        <v>205</v>
      </c>
      <c r="S43" s="71">
        <v>341404479.61000001</v>
      </c>
      <c r="T43" s="74">
        <v>0</v>
      </c>
      <c r="U43" s="71">
        <v>56891794.100000001</v>
      </c>
      <c r="V43" s="71">
        <v>16852436.600000001</v>
      </c>
      <c r="W43" s="71">
        <v>12454461.309599999</v>
      </c>
      <c r="X43" s="71">
        <v>0</v>
      </c>
      <c r="Y43" s="71">
        <f t="shared" si="6"/>
        <v>12454461.309599999</v>
      </c>
      <c r="Z43" s="71">
        <v>173202409.68000001</v>
      </c>
      <c r="AA43" s="72">
        <f t="shared" si="7"/>
        <v>600805581.29960001</v>
      </c>
    </row>
    <row r="44" spans="1:27" ht="24.95" customHeight="1">
      <c r="A44" s="182"/>
      <c r="B44" s="184"/>
      <c r="C44" s="67">
        <v>20</v>
      </c>
      <c r="D44" s="71" t="s">
        <v>206</v>
      </c>
      <c r="E44" s="71">
        <v>296479261.99000001</v>
      </c>
      <c r="F44" s="71">
        <v>0</v>
      </c>
      <c r="G44" s="71">
        <v>51065539.950000003</v>
      </c>
      <c r="H44" s="71">
        <v>15126588.779999999</v>
      </c>
      <c r="I44" s="71">
        <v>11179007.4748</v>
      </c>
      <c r="J44" s="71">
        <v>0</v>
      </c>
      <c r="K44" s="71">
        <f t="shared" si="5"/>
        <v>11179007.4748</v>
      </c>
      <c r="L44" s="71">
        <v>177570353.87</v>
      </c>
      <c r="M44" s="72">
        <f t="shared" si="2"/>
        <v>551420752.06480002</v>
      </c>
      <c r="N44" s="66"/>
      <c r="O44" s="184"/>
      <c r="P44" s="73">
        <v>18</v>
      </c>
      <c r="Q44" s="184"/>
      <c r="R44" s="71" t="s">
        <v>207</v>
      </c>
      <c r="S44" s="71">
        <v>326817950.75</v>
      </c>
      <c r="T44" s="74">
        <v>0</v>
      </c>
      <c r="U44" s="71">
        <v>54461088.450000003</v>
      </c>
      <c r="V44" s="71">
        <v>16132415.140000001</v>
      </c>
      <c r="W44" s="71">
        <v>11922343.6303</v>
      </c>
      <c r="X44" s="71">
        <v>0</v>
      </c>
      <c r="Y44" s="71">
        <f t="shared" si="6"/>
        <v>11922343.6303</v>
      </c>
      <c r="Z44" s="71">
        <v>168438529.55000001</v>
      </c>
      <c r="AA44" s="72">
        <f t="shared" si="7"/>
        <v>577772327.52030003</v>
      </c>
    </row>
    <row r="45" spans="1:27" ht="24.95" customHeight="1">
      <c r="A45" s="182"/>
      <c r="B45" s="184"/>
      <c r="C45" s="77">
        <v>21</v>
      </c>
      <c r="D45" s="71" t="s">
        <v>208</v>
      </c>
      <c r="E45" s="71">
        <v>296964888.43000001</v>
      </c>
      <c r="F45" s="71">
        <v>0</v>
      </c>
      <c r="G45" s="71">
        <v>49486360.890000001</v>
      </c>
      <c r="H45" s="71">
        <v>14658805.77</v>
      </c>
      <c r="I45" s="71">
        <v>10833301.652899999</v>
      </c>
      <c r="J45" s="71">
        <v>0</v>
      </c>
      <c r="K45" s="71">
        <f t="shared" si="5"/>
        <v>10833301.652899999</v>
      </c>
      <c r="L45" s="71">
        <v>176632166.15000001</v>
      </c>
      <c r="M45" s="72">
        <f t="shared" si="2"/>
        <v>548575522.89289999</v>
      </c>
      <c r="N45" s="66"/>
      <c r="O45" s="184"/>
      <c r="P45" s="73">
        <v>19</v>
      </c>
      <c r="Q45" s="184"/>
      <c r="R45" s="71" t="s">
        <v>209</v>
      </c>
      <c r="S45" s="71">
        <v>358393159.83999997</v>
      </c>
      <c r="T45" s="74">
        <v>0</v>
      </c>
      <c r="U45" s="71">
        <v>59722795.32</v>
      </c>
      <c r="V45" s="71">
        <v>17691033.260000002</v>
      </c>
      <c r="W45" s="71">
        <v>13074209.6526</v>
      </c>
      <c r="X45" s="71">
        <v>0</v>
      </c>
      <c r="Y45" s="71">
        <f t="shared" si="6"/>
        <v>13074209.6526</v>
      </c>
      <c r="Z45" s="71">
        <v>184248023.65000001</v>
      </c>
      <c r="AA45" s="72">
        <f t="shared" si="7"/>
        <v>633129221.72259998</v>
      </c>
    </row>
    <row r="46" spans="1:27" ht="24.95" customHeight="1">
      <c r="A46" s="67"/>
      <c r="B46" s="178" t="s">
        <v>210</v>
      </c>
      <c r="C46" s="178"/>
      <c r="D46" s="75"/>
      <c r="E46" s="75">
        <f t="shared" ref="E46:M46" si="8">SUM(E25:E45)</f>
        <v>6284411564.4399996</v>
      </c>
      <c r="F46" s="71">
        <v>0</v>
      </c>
      <c r="G46" s="75">
        <f t="shared" si="8"/>
        <v>1047237134.04</v>
      </c>
      <c r="H46" s="75">
        <f t="shared" si="8"/>
        <v>310211651.56999999</v>
      </c>
      <c r="I46" s="75">
        <f t="shared" si="8"/>
        <v>229255810.50080001</v>
      </c>
      <c r="J46" s="75">
        <f t="shared" si="8"/>
        <v>0</v>
      </c>
      <c r="K46" s="75">
        <f t="shared" si="8"/>
        <v>229255810.50080001</v>
      </c>
      <c r="L46" s="75">
        <f t="shared" si="8"/>
        <v>3472500104.9000001</v>
      </c>
      <c r="M46" s="75">
        <f t="shared" si="8"/>
        <v>11343616265.4508</v>
      </c>
      <c r="N46" s="66"/>
      <c r="O46" s="184"/>
      <c r="P46" s="73">
        <v>20</v>
      </c>
      <c r="Q46" s="184"/>
      <c r="R46" s="71" t="s">
        <v>211</v>
      </c>
      <c r="S46" s="71">
        <v>285396534.17000002</v>
      </c>
      <c r="T46" s="74">
        <v>0</v>
      </c>
      <c r="U46" s="71">
        <v>47558605.200000003</v>
      </c>
      <c r="V46" s="71">
        <v>14087767.689999999</v>
      </c>
      <c r="W46" s="71">
        <v>10411287.2119</v>
      </c>
      <c r="X46" s="71">
        <v>0</v>
      </c>
      <c r="Y46" s="71">
        <f t="shared" si="6"/>
        <v>10411287.2119</v>
      </c>
      <c r="Z46" s="71">
        <v>159941487.06</v>
      </c>
      <c r="AA46" s="72">
        <f t="shared" si="7"/>
        <v>517395681.3319</v>
      </c>
    </row>
    <row r="47" spans="1:27" ht="24.95" customHeight="1">
      <c r="A47" s="182">
        <v>3</v>
      </c>
      <c r="B47" s="183" t="s">
        <v>212</v>
      </c>
      <c r="C47" s="78">
        <v>1</v>
      </c>
      <c r="D47" s="71" t="s">
        <v>213</v>
      </c>
      <c r="E47" s="71">
        <v>285156496.13</v>
      </c>
      <c r="F47" s="71">
        <v>0</v>
      </c>
      <c r="G47" s="71">
        <v>47518605.149999999</v>
      </c>
      <c r="H47" s="71">
        <v>14075918.92</v>
      </c>
      <c r="I47" s="71">
        <v>10402530.606000001</v>
      </c>
      <c r="J47" s="71">
        <v>10402530.606000001</v>
      </c>
      <c r="K47" s="71">
        <f t="shared" ref="K47:K77" si="9">I47-J47</f>
        <v>0</v>
      </c>
      <c r="L47" s="71">
        <v>226646469.37</v>
      </c>
      <c r="M47" s="72">
        <f t="shared" si="2"/>
        <v>573397489.57000005</v>
      </c>
      <c r="N47" s="66"/>
      <c r="O47" s="184"/>
      <c r="P47" s="73">
        <v>21</v>
      </c>
      <c r="Q47" s="184"/>
      <c r="R47" s="71" t="s">
        <v>105</v>
      </c>
      <c r="S47" s="71">
        <v>393066454.41000003</v>
      </c>
      <c r="T47" s="74">
        <v>0</v>
      </c>
      <c r="U47" s="71">
        <v>65500768.530000001</v>
      </c>
      <c r="V47" s="71">
        <v>19402579.34</v>
      </c>
      <c r="W47" s="71">
        <v>14339094.068299999</v>
      </c>
      <c r="X47" s="71">
        <v>0</v>
      </c>
      <c r="Y47" s="71">
        <f t="shared" si="6"/>
        <v>14339094.068299999</v>
      </c>
      <c r="Z47" s="71">
        <v>202991158.59</v>
      </c>
      <c r="AA47" s="72">
        <f t="shared" si="7"/>
        <v>695300054.93830001</v>
      </c>
    </row>
    <row r="48" spans="1:27" ht="24.95" customHeight="1">
      <c r="A48" s="182"/>
      <c r="B48" s="184"/>
      <c r="C48" s="67">
        <v>2</v>
      </c>
      <c r="D48" s="71" t="s">
        <v>214</v>
      </c>
      <c r="E48" s="71">
        <v>222649758.61000001</v>
      </c>
      <c r="F48" s="71">
        <v>0</v>
      </c>
      <c r="G48" s="71">
        <v>37102454.649999999</v>
      </c>
      <c r="H48" s="71">
        <v>10990456.09</v>
      </c>
      <c r="I48" s="71">
        <v>8122280.0805000002</v>
      </c>
      <c r="J48" s="71">
        <v>8122280.0805000002</v>
      </c>
      <c r="K48" s="71">
        <f t="shared" si="9"/>
        <v>0</v>
      </c>
      <c r="L48" s="71">
        <v>206401460.84</v>
      </c>
      <c r="M48" s="72">
        <f t="shared" si="2"/>
        <v>477144130.19</v>
      </c>
      <c r="N48" s="66"/>
      <c r="O48" s="184"/>
      <c r="P48" s="73">
        <v>22</v>
      </c>
      <c r="Q48" s="184"/>
      <c r="R48" s="71" t="s">
        <v>215</v>
      </c>
      <c r="S48" s="71">
        <v>276578452.12</v>
      </c>
      <c r="T48" s="74">
        <v>0</v>
      </c>
      <c r="U48" s="71">
        <v>46089156.090000004</v>
      </c>
      <c r="V48" s="71">
        <v>13652488.789999999</v>
      </c>
      <c r="W48" s="71">
        <v>10089602.9098</v>
      </c>
      <c r="X48" s="71">
        <v>0</v>
      </c>
      <c r="Y48" s="71">
        <f t="shared" si="6"/>
        <v>10089602.9098</v>
      </c>
      <c r="Z48" s="71">
        <v>151216083.5</v>
      </c>
      <c r="AA48" s="72">
        <f t="shared" si="7"/>
        <v>497625783.40979999</v>
      </c>
    </row>
    <row r="49" spans="1:27" ht="24.95" customHeight="1">
      <c r="A49" s="182"/>
      <c r="B49" s="184"/>
      <c r="C49" s="67">
        <v>3</v>
      </c>
      <c r="D49" s="71" t="s">
        <v>216</v>
      </c>
      <c r="E49" s="71">
        <v>293960757.24000001</v>
      </c>
      <c r="F49" s="71">
        <v>0</v>
      </c>
      <c r="G49" s="71">
        <v>48985751.140000001</v>
      </c>
      <c r="H49" s="71">
        <v>14510515.59</v>
      </c>
      <c r="I49" s="71">
        <v>10723710.7191</v>
      </c>
      <c r="J49" s="71">
        <v>10723710.7191</v>
      </c>
      <c r="K49" s="71">
        <f t="shared" si="9"/>
        <v>0</v>
      </c>
      <c r="L49" s="71">
        <v>235272383.78999999</v>
      </c>
      <c r="M49" s="72">
        <f t="shared" si="2"/>
        <v>592729407.75999999</v>
      </c>
      <c r="N49" s="66"/>
      <c r="O49" s="184"/>
      <c r="P49" s="73">
        <v>23</v>
      </c>
      <c r="Q49" s="184"/>
      <c r="R49" s="71" t="s">
        <v>217</v>
      </c>
      <c r="S49" s="71">
        <v>261293319.63999999</v>
      </c>
      <c r="T49" s="74">
        <v>0</v>
      </c>
      <c r="U49" s="71">
        <v>43542034.829999998</v>
      </c>
      <c r="V49" s="71">
        <v>12897982.789999999</v>
      </c>
      <c r="W49" s="71">
        <v>9532000.1179000009</v>
      </c>
      <c r="X49" s="71">
        <v>0</v>
      </c>
      <c r="Y49" s="71">
        <f t="shared" si="6"/>
        <v>9532000.1179000009</v>
      </c>
      <c r="Z49" s="71">
        <v>146495762.08000001</v>
      </c>
      <c r="AA49" s="72">
        <f t="shared" si="7"/>
        <v>473761099.45789999</v>
      </c>
    </row>
    <row r="50" spans="1:27" ht="24.95" customHeight="1">
      <c r="A50" s="182"/>
      <c r="B50" s="184"/>
      <c r="C50" s="67">
        <v>4</v>
      </c>
      <c r="D50" s="71" t="s">
        <v>218</v>
      </c>
      <c r="E50" s="71">
        <v>225354309.41999999</v>
      </c>
      <c r="F50" s="71">
        <v>0</v>
      </c>
      <c r="G50" s="71">
        <v>37553142.200000003</v>
      </c>
      <c r="H50" s="71">
        <v>11123958.35</v>
      </c>
      <c r="I50" s="71">
        <v>8220942.2993999999</v>
      </c>
      <c r="J50" s="71">
        <v>8220942.2993999999</v>
      </c>
      <c r="K50" s="71">
        <f t="shared" si="9"/>
        <v>0</v>
      </c>
      <c r="L50" s="71">
        <v>210023277.84</v>
      </c>
      <c r="M50" s="72">
        <f t="shared" si="2"/>
        <v>484054687.81</v>
      </c>
      <c r="N50" s="66"/>
      <c r="O50" s="184"/>
      <c r="P50" s="73">
        <v>24</v>
      </c>
      <c r="Q50" s="184"/>
      <c r="R50" s="71" t="s">
        <v>219</v>
      </c>
      <c r="S50" s="71">
        <v>317859406.85000002</v>
      </c>
      <c r="T50" s="74">
        <v>0</v>
      </c>
      <c r="U50" s="71">
        <v>52968232.719999999</v>
      </c>
      <c r="V50" s="71">
        <v>15690202.74</v>
      </c>
      <c r="W50" s="71">
        <v>11595535.269400001</v>
      </c>
      <c r="X50" s="71">
        <v>0</v>
      </c>
      <c r="Y50" s="71">
        <f t="shared" si="6"/>
        <v>11595535.269400001</v>
      </c>
      <c r="Z50" s="71">
        <v>172762698.62</v>
      </c>
      <c r="AA50" s="72">
        <f t="shared" si="7"/>
        <v>570876076.19939995</v>
      </c>
    </row>
    <row r="51" spans="1:27" ht="24.95" customHeight="1">
      <c r="A51" s="182"/>
      <c r="B51" s="184"/>
      <c r="C51" s="67">
        <v>5</v>
      </c>
      <c r="D51" s="71" t="s">
        <v>220</v>
      </c>
      <c r="E51" s="71">
        <v>302839187.5</v>
      </c>
      <c r="F51" s="71">
        <v>0</v>
      </c>
      <c r="G51" s="71">
        <v>50465256.700000003</v>
      </c>
      <c r="H51" s="71">
        <v>14948773.41</v>
      </c>
      <c r="I51" s="71">
        <v>11047596.5284</v>
      </c>
      <c r="J51" s="71">
        <v>11047596.5284</v>
      </c>
      <c r="K51" s="71">
        <f t="shared" si="9"/>
        <v>0</v>
      </c>
      <c r="L51" s="71">
        <v>240455870.96000001</v>
      </c>
      <c r="M51" s="72">
        <f t="shared" si="2"/>
        <v>608709088.57000005</v>
      </c>
      <c r="N51" s="66"/>
      <c r="O51" s="184"/>
      <c r="P51" s="73">
        <v>25</v>
      </c>
      <c r="Q51" s="184"/>
      <c r="R51" s="71" t="s">
        <v>221</v>
      </c>
      <c r="S51" s="71">
        <v>316308279.31</v>
      </c>
      <c r="T51" s="74">
        <v>0</v>
      </c>
      <c r="U51" s="71">
        <v>52709752.140000001</v>
      </c>
      <c r="V51" s="71">
        <v>15613635.85</v>
      </c>
      <c r="W51" s="71">
        <v>11538950.018999999</v>
      </c>
      <c r="X51" s="71">
        <v>0</v>
      </c>
      <c r="Y51" s="71">
        <f t="shared" si="6"/>
        <v>11538950.018999999</v>
      </c>
      <c r="Z51" s="71">
        <v>168056810.86000001</v>
      </c>
      <c r="AA51" s="72">
        <f t="shared" si="7"/>
        <v>564227428.17900002</v>
      </c>
    </row>
    <row r="52" spans="1:27" ht="24.95" customHeight="1">
      <c r="A52" s="182"/>
      <c r="B52" s="184"/>
      <c r="C52" s="67">
        <v>6</v>
      </c>
      <c r="D52" s="71" t="s">
        <v>222</v>
      </c>
      <c r="E52" s="71">
        <v>263958465.83000001</v>
      </c>
      <c r="F52" s="71">
        <v>0</v>
      </c>
      <c r="G52" s="71">
        <v>43986155.969999999</v>
      </c>
      <c r="H52" s="71">
        <v>13029539.960000001</v>
      </c>
      <c r="I52" s="71">
        <v>9629224.8528000005</v>
      </c>
      <c r="J52" s="71">
        <v>9629224.8528000005</v>
      </c>
      <c r="K52" s="71">
        <f t="shared" si="9"/>
        <v>0</v>
      </c>
      <c r="L52" s="71">
        <v>217967717.44</v>
      </c>
      <c r="M52" s="72">
        <f t="shared" si="2"/>
        <v>538941879.20000005</v>
      </c>
      <c r="N52" s="66"/>
      <c r="O52" s="184"/>
      <c r="P52" s="73">
        <v>26</v>
      </c>
      <c r="Q52" s="184"/>
      <c r="R52" s="71" t="s">
        <v>223</v>
      </c>
      <c r="S52" s="71">
        <v>300041134.13999999</v>
      </c>
      <c r="T52" s="74">
        <v>0</v>
      </c>
      <c r="U52" s="71">
        <v>49998987.840000004</v>
      </c>
      <c r="V52" s="71">
        <v>14810655.67</v>
      </c>
      <c r="W52" s="71">
        <v>10945523.329399999</v>
      </c>
      <c r="X52" s="71">
        <v>0</v>
      </c>
      <c r="Y52" s="71">
        <f t="shared" si="6"/>
        <v>10945523.329399999</v>
      </c>
      <c r="Z52" s="71">
        <v>166522203.80000001</v>
      </c>
      <c r="AA52" s="72">
        <f t="shared" si="7"/>
        <v>542318504.77939999</v>
      </c>
    </row>
    <row r="53" spans="1:27" ht="24.95" customHeight="1">
      <c r="A53" s="182"/>
      <c r="B53" s="184"/>
      <c r="C53" s="67">
        <v>7</v>
      </c>
      <c r="D53" s="71" t="s">
        <v>224</v>
      </c>
      <c r="E53" s="71">
        <v>299374872.56</v>
      </c>
      <c r="F53" s="71">
        <v>0</v>
      </c>
      <c r="G53" s="71">
        <v>49887961.719999999</v>
      </c>
      <c r="H53" s="71">
        <v>14777767.609999999</v>
      </c>
      <c r="I53" s="71">
        <v>10921218.056600001</v>
      </c>
      <c r="J53" s="71">
        <v>10921218.056600001</v>
      </c>
      <c r="K53" s="71">
        <f t="shared" si="9"/>
        <v>0</v>
      </c>
      <c r="L53" s="71">
        <v>234428788.06999999</v>
      </c>
      <c r="M53" s="72">
        <f t="shared" si="2"/>
        <v>598469389.96000004</v>
      </c>
      <c r="N53" s="66"/>
      <c r="O53" s="184"/>
      <c r="P53" s="73">
        <v>27</v>
      </c>
      <c r="Q53" s="184"/>
      <c r="R53" s="71" t="s">
        <v>225</v>
      </c>
      <c r="S53" s="71">
        <v>306342679.99000001</v>
      </c>
      <c r="T53" s="74">
        <v>0</v>
      </c>
      <c r="U53" s="71">
        <v>51049080.240000002</v>
      </c>
      <c r="V53" s="71">
        <v>15121713.1</v>
      </c>
      <c r="W53" s="71">
        <v>11175404.200200001</v>
      </c>
      <c r="X53" s="71">
        <v>0</v>
      </c>
      <c r="Y53" s="71">
        <f t="shared" si="6"/>
        <v>11175404.200200001</v>
      </c>
      <c r="Z53" s="71">
        <v>165534529.25</v>
      </c>
      <c r="AA53" s="72">
        <f t="shared" si="7"/>
        <v>549223406.7802</v>
      </c>
    </row>
    <row r="54" spans="1:27" ht="24.95" customHeight="1">
      <c r="A54" s="182"/>
      <c r="B54" s="184"/>
      <c r="C54" s="67">
        <v>8</v>
      </c>
      <c r="D54" s="71" t="s">
        <v>226</v>
      </c>
      <c r="E54" s="71">
        <v>239873834.72</v>
      </c>
      <c r="F54" s="71">
        <v>0</v>
      </c>
      <c r="G54" s="71">
        <v>39972682.350000001</v>
      </c>
      <c r="H54" s="71">
        <v>11840672.380000001</v>
      </c>
      <c r="I54" s="71">
        <v>8750615.6833999995</v>
      </c>
      <c r="J54" s="71">
        <v>8750615.6833999995</v>
      </c>
      <c r="K54" s="71">
        <f t="shared" si="9"/>
        <v>0</v>
      </c>
      <c r="L54" s="71">
        <v>210225606.78</v>
      </c>
      <c r="M54" s="72">
        <f t="shared" si="2"/>
        <v>501912796.23000002</v>
      </c>
      <c r="N54" s="66"/>
      <c r="O54" s="184"/>
      <c r="P54" s="73">
        <v>28</v>
      </c>
      <c r="Q54" s="184"/>
      <c r="R54" s="71" t="s">
        <v>227</v>
      </c>
      <c r="S54" s="71">
        <v>258036906.24000001</v>
      </c>
      <c r="T54" s="74">
        <v>0</v>
      </c>
      <c r="U54" s="71">
        <v>42999384.649999999</v>
      </c>
      <c r="V54" s="71">
        <v>12737239.439999999</v>
      </c>
      <c r="W54" s="71">
        <v>9413205.9100000001</v>
      </c>
      <c r="X54" s="71">
        <v>0</v>
      </c>
      <c r="Y54" s="71">
        <f t="shared" si="6"/>
        <v>9413205.9100000001</v>
      </c>
      <c r="Z54" s="71">
        <v>150634613.30000001</v>
      </c>
      <c r="AA54" s="72">
        <f t="shared" si="7"/>
        <v>473821349.54000002</v>
      </c>
    </row>
    <row r="55" spans="1:27" ht="24.95" customHeight="1">
      <c r="A55" s="182"/>
      <c r="B55" s="184"/>
      <c r="C55" s="67">
        <v>9</v>
      </c>
      <c r="D55" s="71" t="s">
        <v>228</v>
      </c>
      <c r="E55" s="71">
        <v>278381885</v>
      </c>
      <c r="F55" s="71">
        <v>0</v>
      </c>
      <c r="G55" s="71">
        <v>46389680.950000003</v>
      </c>
      <c r="H55" s="71">
        <v>13741509.99</v>
      </c>
      <c r="I55" s="71">
        <v>10155392.2783</v>
      </c>
      <c r="J55" s="71">
        <v>10155392.2783</v>
      </c>
      <c r="K55" s="71">
        <f t="shared" si="9"/>
        <v>0</v>
      </c>
      <c r="L55" s="71">
        <v>226133816.78999999</v>
      </c>
      <c r="M55" s="72">
        <f t="shared" si="2"/>
        <v>564646892.73000002</v>
      </c>
      <c r="N55" s="66"/>
      <c r="O55" s="184"/>
      <c r="P55" s="73">
        <v>29</v>
      </c>
      <c r="Q55" s="184"/>
      <c r="R55" s="71" t="s">
        <v>229</v>
      </c>
      <c r="S55" s="71">
        <v>308757483.66000003</v>
      </c>
      <c r="T55" s="74">
        <v>0</v>
      </c>
      <c r="U55" s="71">
        <v>51451484.200000003</v>
      </c>
      <c r="V55" s="71">
        <v>15240912.85</v>
      </c>
      <c r="W55" s="71">
        <v>11263496.4211</v>
      </c>
      <c r="X55" s="71">
        <v>0</v>
      </c>
      <c r="Y55" s="71">
        <f t="shared" si="6"/>
        <v>11263496.4211</v>
      </c>
      <c r="Z55" s="71">
        <v>165168532.94</v>
      </c>
      <c r="AA55" s="72">
        <f t="shared" si="7"/>
        <v>551881910.0711</v>
      </c>
    </row>
    <row r="56" spans="1:27" ht="24.95" customHeight="1">
      <c r="A56" s="182"/>
      <c r="B56" s="184"/>
      <c r="C56" s="67">
        <v>10</v>
      </c>
      <c r="D56" s="71" t="s">
        <v>230</v>
      </c>
      <c r="E56" s="71">
        <v>302866603.23000002</v>
      </c>
      <c r="F56" s="71">
        <v>0</v>
      </c>
      <c r="G56" s="71">
        <v>50469825.270000003</v>
      </c>
      <c r="H56" s="71">
        <v>14950126.710000001</v>
      </c>
      <c r="I56" s="71">
        <v>11048596.656300001</v>
      </c>
      <c r="J56" s="71">
        <v>11048596.656300001</v>
      </c>
      <c r="K56" s="71">
        <f t="shared" si="9"/>
        <v>0</v>
      </c>
      <c r="L56" s="71">
        <v>239675422.49000001</v>
      </c>
      <c r="M56" s="72">
        <f t="shared" si="2"/>
        <v>607961977.70000005</v>
      </c>
      <c r="N56" s="66"/>
      <c r="O56" s="184"/>
      <c r="P56" s="73">
        <v>30</v>
      </c>
      <c r="Q56" s="184"/>
      <c r="R56" s="71" t="s">
        <v>231</v>
      </c>
      <c r="S56" s="71">
        <v>278517834.11000001</v>
      </c>
      <c r="T56" s="74">
        <v>0</v>
      </c>
      <c r="U56" s="71">
        <v>46412335.57</v>
      </c>
      <c r="V56" s="71">
        <v>13748220.720000001</v>
      </c>
      <c r="W56" s="71">
        <v>10160351.711999999</v>
      </c>
      <c r="X56" s="71">
        <v>0</v>
      </c>
      <c r="Y56" s="71">
        <f t="shared" si="6"/>
        <v>10160351.711999999</v>
      </c>
      <c r="Z56" s="71">
        <v>160536875.41999999</v>
      </c>
      <c r="AA56" s="72">
        <f t="shared" si="7"/>
        <v>509375617.53200001</v>
      </c>
    </row>
    <row r="57" spans="1:27" ht="24.95" customHeight="1">
      <c r="A57" s="182"/>
      <c r="B57" s="184"/>
      <c r="C57" s="67">
        <v>11</v>
      </c>
      <c r="D57" s="71" t="s">
        <v>232</v>
      </c>
      <c r="E57" s="71">
        <v>233094524.43000001</v>
      </c>
      <c r="F57" s="71">
        <v>0</v>
      </c>
      <c r="G57" s="71">
        <v>38842975.07</v>
      </c>
      <c r="H57" s="71">
        <v>11506031.5</v>
      </c>
      <c r="I57" s="71">
        <v>8503305.9298999999</v>
      </c>
      <c r="J57" s="71">
        <v>8503305.9298999999</v>
      </c>
      <c r="K57" s="71">
        <f t="shared" si="9"/>
        <v>0</v>
      </c>
      <c r="L57" s="71">
        <v>209596453.97</v>
      </c>
      <c r="M57" s="72">
        <f t="shared" si="2"/>
        <v>493039984.97000003</v>
      </c>
      <c r="N57" s="66"/>
      <c r="O57" s="184"/>
      <c r="P57" s="73">
        <v>31</v>
      </c>
      <c r="Q57" s="184"/>
      <c r="R57" s="71" t="s">
        <v>233</v>
      </c>
      <c r="S57" s="71">
        <v>288568891.35000002</v>
      </c>
      <c r="T57" s="74">
        <v>0</v>
      </c>
      <c r="U57" s="71">
        <v>48087248.210000001</v>
      </c>
      <c r="V57" s="71">
        <v>14244361.859999999</v>
      </c>
      <c r="W57" s="71">
        <v>10527015.0426</v>
      </c>
      <c r="X57" s="71">
        <v>0</v>
      </c>
      <c r="Y57" s="71">
        <f t="shared" si="6"/>
        <v>10527015.0426</v>
      </c>
      <c r="Z57" s="71">
        <v>155976355.21000001</v>
      </c>
      <c r="AA57" s="72">
        <f t="shared" si="7"/>
        <v>517403871.67259997</v>
      </c>
    </row>
    <row r="58" spans="1:27" ht="24.95" customHeight="1">
      <c r="A58" s="182"/>
      <c r="B58" s="184"/>
      <c r="C58" s="67">
        <v>12</v>
      </c>
      <c r="D58" s="71" t="s">
        <v>234</v>
      </c>
      <c r="E58" s="71">
        <v>275708936.81999999</v>
      </c>
      <c r="F58" s="71">
        <v>0</v>
      </c>
      <c r="G58" s="71">
        <v>45944259.68</v>
      </c>
      <c r="H58" s="71">
        <v>13609567.699999999</v>
      </c>
      <c r="I58" s="71">
        <v>10057882.925799999</v>
      </c>
      <c r="J58" s="71">
        <v>10057882.925799999</v>
      </c>
      <c r="K58" s="71">
        <f t="shared" si="9"/>
        <v>0</v>
      </c>
      <c r="L58" s="71">
        <v>224794321.84999999</v>
      </c>
      <c r="M58" s="72">
        <f t="shared" si="2"/>
        <v>560057086.04999995</v>
      </c>
      <c r="N58" s="66"/>
      <c r="O58" s="184"/>
      <c r="P58" s="73">
        <v>32</v>
      </c>
      <c r="Q58" s="184"/>
      <c r="R58" s="71" t="s">
        <v>235</v>
      </c>
      <c r="S58" s="71">
        <v>309628496.54000002</v>
      </c>
      <c r="T58" s="74">
        <v>0</v>
      </c>
      <c r="U58" s="71">
        <v>51596630.170000002</v>
      </c>
      <c r="V58" s="71">
        <v>15283907.859999999</v>
      </c>
      <c r="W58" s="71">
        <v>11295271.0372</v>
      </c>
      <c r="X58" s="71">
        <v>0</v>
      </c>
      <c r="Y58" s="71">
        <f t="shared" si="6"/>
        <v>11295271.0372</v>
      </c>
      <c r="Z58" s="71">
        <v>168278212.84999999</v>
      </c>
      <c r="AA58" s="72">
        <f t="shared" si="7"/>
        <v>556082518.45720005</v>
      </c>
    </row>
    <row r="59" spans="1:27" ht="24.95" customHeight="1">
      <c r="A59" s="182"/>
      <c r="B59" s="184"/>
      <c r="C59" s="67">
        <v>13</v>
      </c>
      <c r="D59" s="71" t="s">
        <v>236</v>
      </c>
      <c r="E59" s="71">
        <v>275786671.05000001</v>
      </c>
      <c r="F59" s="71">
        <v>0</v>
      </c>
      <c r="G59" s="71">
        <v>45957213.340000004</v>
      </c>
      <c r="H59" s="71">
        <v>13613404.82</v>
      </c>
      <c r="I59" s="71">
        <v>10060718.6766</v>
      </c>
      <c r="J59" s="71">
        <v>10060718.6766</v>
      </c>
      <c r="K59" s="71">
        <f t="shared" si="9"/>
        <v>0</v>
      </c>
      <c r="L59" s="71">
        <v>224824993.37</v>
      </c>
      <c r="M59" s="72">
        <f t="shared" si="2"/>
        <v>560182282.58000004</v>
      </c>
      <c r="N59" s="66"/>
      <c r="O59" s="184"/>
      <c r="P59" s="73">
        <v>33</v>
      </c>
      <c r="Q59" s="184"/>
      <c r="R59" s="71" t="s">
        <v>237</v>
      </c>
      <c r="S59" s="71">
        <v>300088339.48000002</v>
      </c>
      <c r="T59" s="74">
        <v>0</v>
      </c>
      <c r="U59" s="71">
        <v>50006854.159999996</v>
      </c>
      <c r="V59" s="71">
        <v>14812985.82</v>
      </c>
      <c r="W59" s="71">
        <v>10947245.384099999</v>
      </c>
      <c r="X59" s="71">
        <v>0</v>
      </c>
      <c r="Y59" s="71">
        <f t="shared" si="6"/>
        <v>10947245.384099999</v>
      </c>
      <c r="Z59" s="71">
        <v>156295184.38999999</v>
      </c>
      <c r="AA59" s="72">
        <f t="shared" si="7"/>
        <v>532150609.23409998</v>
      </c>
    </row>
    <row r="60" spans="1:27" ht="24.95" customHeight="1">
      <c r="A60" s="182"/>
      <c r="B60" s="184"/>
      <c r="C60" s="67">
        <v>14</v>
      </c>
      <c r="D60" s="71" t="s">
        <v>238</v>
      </c>
      <c r="E60" s="71">
        <v>284432924.94999999</v>
      </c>
      <c r="F60" s="71">
        <v>0</v>
      </c>
      <c r="G60" s="71">
        <v>47398028.93</v>
      </c>
      <c r="H60" s="71">
        <v>14040201.939999999</v>
      </c>
      <c r="I60" s="71">
        <v>10376134.674699999</v>
      </c>
      <c r="J60" s="71">
        <v>10376134.674699999</v>
      </c>
      <c r="K60" s="71">
        <f t="shared" si="9"/>
        <v>0</v>
      </c>
      <c r="L60" s="71">
        <v>227674094.22</v>
      </c>
      <c r="M60" s="72">
        <f t="shared" si="2"/>
        <v>573545250.03999996</v>
      </c>
      <c r="N60" s="66"/>
      <c r="O60" s="185"/>
      <c r="P60" s="73">
        <v>34</v>
      </c>
      <c r="Q60" s="185"/>
      <c r="R60" s="71" t="s">
        <v>239</v>
      </c>
      <c r="S60" s="71">
        <v>294111194.25999999</v>
      </c>
      <c r="T60" s="74">
        <v>0</v>
      </c>
      <c r="U60" s="71">
        <v>49010820.030000001</v>
      </c>
      <c r="V60" s="71">
        <v>14517941.48</v>
      </c>
      <c r="W60" s="71">
        <v>10729198.6731</v>
      </c>
      <c r="X60" s="71">
        <v>0</v>
      </c>
      <c r="Y60" s="71">
        <f t="shared" si="6"/>
        <v>10729198.6731</v>
      </c>
      <c r="Z60" s="71">
        <v>160794361.56</v>
      </c>
      <c r="AA60" s="72">
        <f t="shared" si="7"/>
        <v>529163516.00309998</v>
      </c>
    </row>
    <row r="61" spans="1:27" ht="24.95" customHeight="1">
      <c r="A61" s="182"/>
      <c r="B61" s="184"/>
      <c r="C61" s="67">
        <v>15</v>
      </c>
      <c r="D61" s="71" t="s">
        <v>240</v>
      </c>
      <c r="E61" s="71">
        <v>259857351.05000001</v>
      </c>
      <c r="F61" s="71">
        <v>0</v>
      </c>
      <c r="G61" s="71">
        <v>43302744.380000003</v>
      </c>
      <c r="H61" s="71">
        <v>12827100.390000001</v>
      </c>
      <c r="I61" s="71">
        <v>9479615.8749000002</v>
      </c>
      <c r="J61" s="71">
        <v>9479615.8749000002</v>
      </c>
      <c r="K61" s="71">
        <f t="shared" si="9"/>
        <v>0</v>
      </c>
      <c r="L61" s="71">
        <v>216364035.02000001</v>
      </c>
      <c r="M61" s="72">
        <f t="shared" si="2"/>
        <v>532351230.83999997</v>
      </c>
      <c r="N61" s="66"/>
      <c r="O61" s="67"/>
      <c r="P61" s="176" t="s">
        <v>241</v>
      </c>
      <c r="Q61" s="177"/>
      <c r="R61" s="75"/>
      <c r="S61" s="75">
        <f t="shared" ref="S61:AA61" si="10">SUM(S27:S60)</f>
        <v>10443886660.559999</v>
      </c>
      <c r="T61" s="74">
        <v>0</v>
      </c>
      <c r="U61" s="75">
        <f t="shared" si="10"/>
        <v>1740373911.3099999</v>
      </c>
      <c r="V61" s="75">
        <f t="shared" si="10"/>
        <v>515532010.68000001</v>
      </c>
      <c r="W61" s="75">
        <f t="shared" si="10"/>
        <v>380993777.47689998</v>
      </c>
      <c r="X61" s="75">
        <f t="shared" si="10"/>
        <v>0</v>
      </c>
      <c r="Y61" s="75">
        <f t="shared" si="10"/>
        <v>380993777.47689998</v>
      </c>
      <c r="Z61" s="75">
        <f t="shared" si="10"/>
        <v>5603951740.2600002</v>
      </c>
      <c r="AA61" s="75">
        <f t="shared" si="10"/>
        <v>18684738100.2869</v>
      </c>
    </row>
    <row r="62" spans="1:27" ht="24.95" customHeight="1">
      <c r="A62" s="182"/>
      <c r="B62" s="184"/>
      <c r="C62" s="67">
        <v>16</v>
      </c>
      <c r="D62" s="71" t="s">
        <v>242</v>
      </c>
      <c r="E62" s="71">
        <v>265327445.94999999</v>
      </c>
      <c r="F62" s="71">
        <v>0</v>
      </c>
      <c r="G62" s="71">
        <v>44214283.43</v>
      </c>
      <c r="H62" s="71">
        <v>13097115.68</v>
      </c>
      <c r="I62" s="71">
        <v>9679165.3515000008</v>
      </c>
      <c r="J62" s="71">
        <v>9679165.3515000008</v>
      </c>
      <c r="K62" s="71">
        <f t="shared" si="9"/>
        <v>0</v>
      </c>
      <c r="L62" s="71">
        <v>223538851.41</v>
      </c>
      <c r="M62" s="72">
        <f t="shared" si="2"/>
        <v>546177696.47000003</v>
      </c>
      <c r="N62" s="66"/>
      <c r="O62" s="183">
        <v>21</v>
      </c>
      <c r="P62" s="73">
        <v>1</v>
      </c>
      <c r="Q62" s="183" t="s">
        <v>106</v>
      </c>
      <c r="R62" s="71" t="s">
        <v>243</v>
      </c>
      <c r="S62" s="71">
        <v>235484199.05000001</v>
      </c>
      <c r="T62" s="74">
        <v>0</v>
      </c>
      <c r="U62" s="71">
        <v>39241191.509999998</v>
      </c>
      <c r="V62" s="71">
        <v>11623990.82</v>
      </c>
      <c r="W62" s="71">
        <v>8590481.4412999991</v>
      </c>
      <c r="X62" s="71">
        <f t="shared" ref="X62:X82" si="11">W62/2</f>
        <v>4295240.7206499996</v>
      </c>
      <c r="Y62" s="71">
        <f t="shared" ref="Y62:Y82" si="12">W62-X62</f>
        <v>4295240.7206499996</v>
      </c>
      <c r="Z62" s="71">
        <v>139733315.53</v>
      </c>
      <c r="AA62" s="72">
        <f t="shared" si="7"/>
        <v>430377937.63064998</v>
      </c>
    </row>
    <row r="63" spans="1:27" ht="24.95" customHeight="1">
      <c r="A63" s="182"/>
      <c r="B63" s="184"/>
      <c r="C63" s="67">
        <v>17</v>
      </c>
      <c r="D63" s="71" t="s">
        <v>244</v>
      </c>
      <c r="E63" s="71">
        <v>247667399.00999999</v>
      </c>
      <c r="F63" s="71">
        <v>0</v>
      </c>
      <c r="G63" s="71">
        <v>41271405.359999999</v>
      </c>
      <c r="H63" s="71">
        <v>12225378.960000001</v>
      </c>
      <c r="I63" s="71">
        <v>9034925.4996000007</v>
      </c>
      <c r="J63" s="71">
        <v>9034925.4996000007</v>
      </c>
      <c r="K63" s="71">
        <f t="shared" si="9"/>
        <v>0</v>
      </c>
      <c r="L63" s="71">
        <v>217605329.55000001</v>
      </c>
      <c r="M63" s="72">
        <f t="shared" si="2"/>
        <v>518769512.88</v>
      </c>
      <c r="N63" s="66"/>
      <c r="O63" s="184"/>
      <c r="P63" s="73">
        <v>2</v>
      </c>
      <c r="Q63" s="184"/>
      <c r="R63" s="71" t="s">
        <v>245</v>
      </c>
      <c r="S63" s="71">
        <v>384771856.19999999</v>
      </c>
      <c r="T63" s="74">
        <v>0</v>
      </c>
      <c r="U63" s="71">
        <v>64118553</v>
      </c>
      <c r="V63" s="71">
        <v>18993140.690000001</v>
      </c>
      <c r="W63" s="71">
        <v>14036506.4967</v>
      </c>
      <c r="X63" s="71">
        <f t="shared" si="11"/>
        <v>7018253.24835</v>
      </c>
      <c r="Y63" s="71">
        <f t="shared" si="12"/>
        <v>7018253.24835</v>
      </c>
      <c r="Z63" s="71">
        <v>170161784.75999999</v>
      </c>
      <c r="AA63" s="72">
        <f t="shared" si="7"/>
        <v>645063587.89835</v>
      </c>
    </row>
    <row r="64" spans="1:27" ht="24.95" customHeight="1">
      <c r="A64" s="182"/>
      <c r="B64" s="184"/>
      <c r="C64" s="67">
        <v>18</v>
      </c>
      <c r="D64" s="71" t="s">
        <v>246</v>
      </c>
      <c r="E64" s="71">
        <v>307703115.52999997</v>
      </c>
      <c r="F64" s="71">
        <v>0</v>
      </c>
      <c r="G64" s="71">
        <v>51275783.82</v>
      </c>
      <c r="H64" s="71">
        <v>15188867.039999999</v>
      </c>
      <c r="I64" s="71">
        <v>11225032.991599999</v>
      </c>
      <c r="J64" s="71">
        <v>11225032.991599999</v>
      </c>
      <c r="K64" s="71">
        <f t="shared" si="9"/>
        <v>0</v>
      </c>
      <c r="L64" s="71">
        <v>236684562.50999999</v>
      </c>
      <c r="M64" s="72">
        <f t="shared" si="2"/>
        <v>610852328.89999998</v>
      </c>
      <c r="N64" s="66"/>
      <c r="O64" s="184"/>
      <c r="P64" s="73">
        <v>3</v>
      </c>
      <c r="Q64" s="184"/>
      <c r="R64" s="71" t="s">
        <v>247</v>
      </c>
      <c r="S64" s="71">
        <v>324090161.80000001</v>
      </c>
      <c r="T64" s="74">
        <v>0</v>
      </c>
      <c r="U64" s="71">
        <v>54006528.490000002</v>
      </c>
      <c r="V64" s="71">
        <v>15997765.789999999</v>
      </c>
      <c r="W64" s="71">
        <v>11822833.682700001</v>
      </c>
      <c r="X64" s="71">
        <f t="shared" si="11"/>
        <v>5911416.8413500004</v>
      </c>
      <c r="Y64" s="71">
        <f t="shared" si="12"/>
        <v>5911416.8413500004</v>
      </c>
      <c r="Z64" s="71">
        <v>173113983.16</v>
      </c>
      <c r="AA64" s="72">
        <f t="shared" si="7"/>
        <v>573119856.08134997</v>
      </c>
    </row>
    <row r="65" spans="1:27" ht="24.95" customHeight="1">
      <c r="A65" s="182"/>
      <c r="B65" s="184"/>
      <c r="C65" s="67">
        <v>19</v>
      </c>
      <c r="D65" s="71" t="s">
        <v>248</v>
      </c>
      <c r="E65" s="71">
        <v>256755467.66</v>
      </c>
      <c r="F65" s="71">
        <v>0</v>
      </c>
      <c r="G65" s="71">
        <v>42785845.159999996</v>
      </c>
      <c r="H65" s="71">
        <v>12673984.960000001</v>
      </c>
      <c r="I65" s="71">
        <v>9366458.9333999995</v>
      </c>
      <c r="J65" s="71">
        <v>9366458.9333999995</v>
      </c>
      <c r="K65" s="71">
        <f t="shared" si="9"/>
        <v>0</v>
      </c>
      <c r="L65" s="71">
        <v>218790693.65000001</v>
      </c>
      <c r="M65" s="72">
        <f t="shared" si="2"/>
        <v>531005991.43000001</v>
      </c>
      <c r="N65" s="66"/>
      <c r="O65" s="184"/>
      <c r="P65" s="73">
        <v>4</v>
      </c>
      <c r="Q65" s="184"/>
      <c r="R65" s="71" t="s">
        <v>249</v>
      </c>
      <c r="S65" s="71">
        <v>267591007.46000001</v>
      </c>
      <c r="T65" s="74">
        <v>0</v>
      </c>
      <c r="U65" s="71">
        <v>44591484.32</v>
      </c>
      <c r="V65" s="71">
        <v>13208849.789999999</v>
      </c>
      <c r="W65" s="71">
        <v>9761740.2473000009</v>
      </c>
      <c r="X65" s="71">
        <f t="shared" si="11"/>
        <v>4880870.1236500004</v>
      </c>
      <c r="Y65" s="71">
        <f t="shared" si="12"/>
        <v>4880870.1236500004</v>
      </c>
      <c r="Z65" s="71">
        <v>152959184.99000001</v>
      </c>
      <c r="AA65" s="72">
        <f t="shared" si="7"/>
        <v>483231396.68365002</v>
      </c>
    </row>
    <row r="66" spans="1:27" ht="24.95" customHeight="1">
      <c r="A66" s="182"/>
      <c r="B66" s="184"/>
      <c r="C66" s="67">
        <v>20</v>
      </c>
      <c r="D66" s="71" t="s">
        <v>250</v>
      </c>
      <c r="E66" s="71">
        <v>270149561.47000003</v>
      </c>
      <c r="F66" s="71">
        <v>0</v>
      </c>
      <c r="G66" s="71">
        <v>45017842.899999999</v>
      </c>
      <c r="H66" s="71">
        <v>13335145.35</v>
      </c>
      <c r="I66" s="71">
        <v>9855076.4913999997</v>
      </c>
      <c r="J66" s="71">
        <v>9855076.4913999997</v>
      </c>
      <c r="K66" s="71">
        <f t="shared" si="9"/>
        <v>0</v>
      </c>
      <c r="L66" s="71">
        <v>223847628.58000001</v>
      </c>
      <c r="M66" s="72">
        <f t="shared" si="2"/>
        <v>552350178.29999995</v>
      </c>
      <c r="N66" s="66"/>
      <c r="O66" s="184"/>
      <c r="P66" s="73">
        <v>5</v>
      </c>
      <c r="Q66" s="184"/>
      <c r="R66" s="71" t="s">
        <v>251</v>
      </c>
      <c r="S66" s="71">
        <v>356379059.16000003</v>
      </c>
      <c r="T66" s="74">
        <v>0</v>
      </c>
      <c r="U66" s="71">
        <v>59387164.689999998</v>
      </c>
      <c r="V66" s="71">
        <v>17591613.059999999</v>
      </c>
      <c r="W66" s="71">
        <v>13000735.1073</v>
      </c>
      <c r="X66" s="71">
        <f t="shared" si="11"/>
        <v>6500367.5536500001</v>
      </c>
      <c r="Y66" s="71">
        <f t="shared" si="12"/>
        <v>6500367.5536500001</v>
      </c>
      <c r="Z66" s="71">
        <v>184025054.81999999</v>
      </c>
      <c r="AA66" s="72">
        <f t="shared" si="7"/>
        <v>623883259.28365004</v>
      </c>
    </row>
    <row r="67" spans="1:27" ht="24.95" customHeight="1">
      <c r="A67" s="182"/>
      <c r="B67" s="184"/>
      <c r="C67" s="67">
        <v>21</v>
      </c>
      <c r="D67" s="71" t="s">
        <v>252</v>
      </c>
      <c r="E67" s="71">
        <v>280994781.50999999</v>
      </c>
      <c r="F67" s="71">
        <v>0</v>
      </c>
      <c r="G67" s="71">
        <v>46825095.18</v>
      </c>
      <c r="H67" s="71">
        <v>13870488.01</v>
      </c>
      <c r="I67" s="71">
        <v>10250710.9409</v>
      </c>
      <c r="J67" s="71">
        <v>10250710.9409</v>
      </c>
      <c r="K67" s="71">
        <f t="shared" si="9"/>
        <v>0</v>
      </c>
      <c r="L67" s="71">
        <v>229015393.37</v>
      </c>
      <c r="M67" s="72">
        <f t="shared" si="2"/>
        <v>570705758.07000005</v>
      </c>
      <c r="N67" s="66"/>
      <c r="O67" s="184"/>
      <c r="P67" s="73">
        <v>6</v>
      </c>
      <c r="Q67" s="184"/>
      <c r="R67" s="71" t="s">
        <v>253</v>
      </c>
      <c r="S67" s="71">
        <v>436008220.62</v>
      </c>
      <c r="T67" s="74">
        <v>0</v>
      </c>
      <c r="U67" s="71">
        <v>72656603.519999996</v>
      </c>
      <c r="V67" s="71">
        <v>21522274.41</v>
      </c>
      <c r="W67" s="71">
        <v>15905612.956700001</v>
      </c>
      <c r="X67" s="71">
        <f t="shared" si="11"/>
        <v>7952806.4783500005</v>
      </c>
      <c r="Y67" s="71">
        <f t="shared" si="12"/>
        <v>7952806.4783500005</v>
      </c>
      <c r="Z67" s="71">
        <v>191912790.78</v>
      </c>
      <c r="AA67" s="72">
        <f t="shared" si="7"/>
        <v>730052695.80834997</v>
      </c>
    </row>
    <row r="68" spans="1:27" ht="24.95" customHeight="1">
      <c r="A68" s="182"/>
      <c r="B68" s="184"/>
      <c r="C68" s="67">
        <v>22</v>
      </c>
      <c r="D68" s="71" t="s">
        <v>254</v>
      </c>
      <c r="E68" s="71">
        <v>241522369.22</v>
      </c>
      <c r="F68" s="71">
        <v>0</v>
      </c>
      <c r="G68" s="71">
        <v>40247394.869999997</v>
      </c>
      <c r="H68" s="71">
        <v>11922047.48</v>
      </c>
      <c r="I68" s="71">
        <v>8810754.3471000008</v>
      </c>
      <c r="J68" s="71">
        <v>8810754.3471000008</v>
      </c>
      <c r="K68" s="71">
        <f t="shared" si="9"/>
        <v>0</v>
      </c>
      <c r="L68" s="71">
        <v>217616928.02000001</v>
      </c>
      <c r="M68" s="72">
        <f t="shared" si="2"/>
        <v>511308739.58999997</v>
      </c>
      <c r="N68" s="66"/>
      <c r="O68" s="184"/>
      <c r="P68" s="73">
        <v>7</v>
      </c>
      <c r="Q68" s="184"/>
      <c r="R68" s="71" t="s">
        <v>255</v>
      </c>
      <c r="S68" s="71">
        <v>297040335</v>
      </c>
      <c r="T68" s="74">
        <v>0</v>
      </c>
      <c r="U68" s="71">
        <v>49498933.340000004</v>
      </c>
      <c r="V68" s="71">
        <v>14662529.970000001</v>
      </c>
      <c r="W68" s="71">
        <v>10836053.9493</v>
      </c>
      <c r="X68" s="71">
        <f t="shared" si="11"/>
        <v>5418026.9746500002</v>
      </c>
      <c r="Y68" s="71">
        <f t="shared" si="12"/>
        <v>5418026.9746500002</v>
      </c>
      <c r="Z68" s="71">
        <v>154035007.94</v>
      </c>
      <c r="AA68" s="72">
        <f t="shared" si="7"/>
        <v>520654833.22465003</v>
      </c>
    </row>
    <row r="69" spans="1:27" ht="24.95" customHeight="1">
      <c r="A69" s="182"/>
      <c r="B69" s="184"/>
      <c r="C69" s="67">
        <v>23</v>
      </c>
      <c r="D69" s="71" t="s">
        <v>256</v>
      </c>
      <c r="E69" s="71">
        <v>252196337.38999999</v>
      </c>
      <c r="F69" s="71">
        <v>0</v>
      </c>
      <c r="G69" s="71">
        <v>42026109.659999996</v>
      </c>
      <c r="H69" s="71">
        <v>12448936.789999999</v>
      </c>
      <c r="I69" s="71">
        <v>9200141.5152000003</v>
      </c>
      <c r="J69" s="71">
        <v>9200141.5152000003</v>
      </c>
      <c r="K69" s="71">
        <f t="shared" si="9"/>
        <v>0</v>
      </c>
      <c r="L69" s="71">
        <v>222595508.81</v>
      </c>
      <c r="M69" s="72">
        <f t="shared" si="2"/>
        <v>529266892.64999998</v>
      </c>
      <c r="N69" s="66"/>
      <c r="O69" s="184"/>
      <c r="P69" s="73">
        <v>8</v>
      </c>
      <c r="Q69" s="184"/>
      <c r="R69" s="71" t="s">
        <v>257</v>
      </c>
      <c r="S69" s="71">
        <v>315562215.54000002</v>
      </c>
      <c r="T69" s="74">
        <v>0</v>
      </c>
      <c r="U69" s="71">
        <v>52585427.740000002</v>
      </c>
      <c r="V69" s="71">
        <v>15576808.59</v>
      </c>
      <c r="W69" s="71">
        <v>11511733.5562</v>
      </c>
      <c r="X69" s="71">
        <f t="shared" si="11"/>
        <v>5755866.7780999998</v>
      </c>
      <c r="Y69" s="71">
        <f t="shared" si="12"/>
        <v>5755866.7780999998</v>
      </c>
      <c r="Z69" s="71">
        <v>159914661.33000001</v>
      </c>
      <c r="AA69" s="72">
        <f t="shared" si="7"/>
        <v>549394979.97809994</v>
      </c>
    </row>
    <row r="70" spans="1:27" ht="24.95" customHeight="1">
      <c r="A70" s="182"/>
      <c r="B70" s="184"/>
      <c r="C70" s="67">
        <v>24</v>
      </c>
      <c r="D70" s="71" t="s">
        <v>258</v>
      </c>
      <c r="E70" s="71">
        <v>258319978.53999999</v>
      </c>
      <c r="F70" s="71">
        <v>0</v>
      </c>
      <c r="G70" s="71">
        <v>43046555.939999998</v>
      </c>
      <c r="H70" s="71">
        <v>12751212.48</v>
      </c>
      <c r="I70" s="71">
        <v>9423532.4088000003</v>
      </c>
      <c r="J70" s="71">
        <v>9423532.4088000003</v>
      </c>
      <c r="K70" s="71">
        <f t="shared" si="9"/>
        <v>0</v>
      </c>
      <c r="L70" s="71">
        <v>213339410.59</v>
      </c>
      <c r="M70" s="72">
        <f t="shared" si="2"/>
        <v>527457157.55000001</v>
      </c>
      <c r="N70" s="66"/>
      <c r="O70" s="184"/>
      <c r="P70" s="73">
        <v>9</v>
      </c>
      <c r="Q70" s="184"/>
      <c r="R70" s="71" t="s">
        <v>259</v>
      </c>
      <c r="S70" s="71">
        <v>392027328.41000003</v>
      </c>
      <c r="T70" s="74">
        <v>0</v>
      </c>
      <c r="U70" s="71">
        <v>65327608.109999999</v>
      </c>
      <c r="V70" s="71">
        <v>19351285.920000002</v>
      </c>
      <c r="W70" s="71">
        <v>14301186.6731</v>
      </c>
      <c r="X70" s="71">
        <f t="shared" si="11"/>
        <v>7150593.3365500001</v>
      </c>
      <c r="Y70" s="71">
        <f t="shared" si="12"/>
        <v>7150593.3365500001</v>
      </c>
      <c r="Z70" s="71">
        <v>191083628.72</v>
      </c>
      <c r="AA70" s="72">
        <f t="shared" si="7"/>
        <v>674940444.49654996</v>
      </c>
    </row>
    <row r="71" spans="1:27" ht="24.95" customHeight="1">
      <c r="A71" s="182"/>
      <c r="B71" s="184"/>
      <c r="C71" s="67">
        <v>25</v>
      </c>
      <c r="D71" s="71" t="s">
        <v>260</v>
      </c>
      <c r="E71" s="71">
        <v>304358159.35000002</v>
      </c>
      <c r="F71" s="71">
        <v>0</v>
      </c>
      <c r="G71" s="71">
        <v>50718378.840000004</v>
      </c>
      <c r="H71" s="71">
        <v>15023753.029999999</v>
      </c>
      <c r="I71" s="71">
        <v>11103008.736500001</v>
      </c>
      <c r="J71" s="71">
        <v>11103008.736500001</v>
      </c>
      <c r="K71" s="71">
        <f t="shared" si="9"/>
        <v>0</v>
      </c>
      <c r="L71" s="71">
        <v>235297384.94999999</v>
      </c>
      <c r="M71" s="72">
        <f t="shared" si="2"/>
        <v>605397676.16999996</v>
      </c>
      <c r="N71" s="66"/>
      <c r="O71" s="184"/>
      <c r="P71" s="73">
        <v>10</v>
      </c>
      <c r="Q71" s="184"/>
      <c r="R71" s="71" t="s">
        <v>261</v>
      </c>
      <c r="S71" s="71">
        <v>272971515</v>
      </c>
      <c r="T71" s="74">
        <v>0</v>
      </c>
      <c r="U71" s="71">
        <v>45488094.490000002</v>
      </c>
      <c r="V71" s="71">
        <v>13474442.85</v>
      </c>
      <c r="W71" s="71">
        <v>9958021.5703999996</v>
      </c>
      <c r="X71" s="71">
        <f t="shared" si="11"/>
        <v>4979010.7851999998</v>
      </c>
      <c r="Y71" s="71">
        <f t="shared" si="12"/>
        <v>4979010.7851999998</v>
      </c>
      <c r="Z71" s="71">
        <v>153970829.71000001</v>
      </c>
      <c r="AA71" s="72">
        <f t="shared" si="7"/>
        <v>490883892.83520001</v>
      </c>
    </row>
    <row r="72" spans="1:27" ht="24.95" customHeight="1">
      <c r="A72" s="182"/>
      <c r="B72" s="184"/>
      <c r="C72" s="67">
        <v>26</v>
      </c>
      <c r="D72" s="71" t="s">
        <v>262</v>
      </c>
      <c r="E72" s="71">
        <v>226718434.61000001</v>
      </c>
      <c r="F72" s="71">
        <v>0</v>
      </c>
      <c r="G72" s="71">
        <v>37780460.630000003</v>
      </c>
      <c r="H72" s="71">
        <v>11191294.41</v>
      </c>
      <c r="I72" s="71">
        <v>8270705.6895000003</v>
      </c>
      <c r="J72" s="71">
        <v>8270705.6895000003</v>
      </c>
      <c r="K72" s="71">
        <f t="shared" si="9"/>
        <v>0</v>
      </c>
      <c r="L72" s="71">
        <v>204528951.55000001</v>
      </c>
      <c r="M72" s="72">
        <f t="shared" ref="M72:M135" si="13">E72+F72+G72+H72+K72+L72</f>
        <v>480219141.19999999</v>
      </c>
      <c r="N72" s="66"/>
      <c r="O72" s="184"/>
      <c r="P72" s="73">
        <v>11</v>
      </c>
      <c r="Q72" s="184"/>
      <c r="R72" s="71" t="s">
        <v>263</v>
      </c>
      <c r="S72" s="71">
        <v>288329161.30000001</v>
      </c>
      <c r="T72" s="74">
        <v>0</v>
      </c>
      <c r="U72" s="71">
        <v>48047299.490000002</v>
      </c>
      <c r="V72" s="71">
        <v>14232528.279999999</v>
      </c>
      <c r="W72" s="71">
        <v>10518269.6721</v>
      </c>
      <c r="X72" s="71">
        <f t="shared" si="11"/>
        <v>5259134.83605</v>
      </c>
      <c r="Y72" s="71">
        <f t="shared" si="12"/>
        <v>5259134.83605</v>
      </c>
      <c r="Z72" s="71">
        <v>161653401.53999999</v>
      </c>
      <c r="AA72" s="72">
        <f t="shared" si="7"/>
        <v>517521525.44604999</v>
      </c>
    </row>
    <row r="73" spans="1:27" ht="24.95" customHeight="1">
      <c r="A73" s="182"/>
      <c r="B73" s="184"/>
      <c r="C73" s="67">
        <v>27</v>
      </c>
      <c r="D73" s="71" t="s">
        <v>264</v>
      </c>
      <c r="E73" s="71">
        <v>278185370.73000002</v>
      </c>
      <c r="F73" s="71">
        <v>0</v>
      </c>
      <c r="G73" s="71">
        <v>46356933.719999999</v>
      </c>
      <c r="H73" s="71">
        <v>13731809.640000001</v>
      </c>
      <c r="I73" s="71">
        <v>10148223.422700001</v>
      </c>
      <c r="J73" s="71">
        <v>10148223.422700001</v>
      </c>
      <c r="K73" s="71">
        <f t="shared" si="9"/>
        <v>0</v>
      </c>
      <c r="L73" s="71">
        <v>223538851.41</v>
      </c>
      <c r="M73" s="72">
        <f t="shared" si="13"/>
        <v>561812965.5</v>
      </c>
      <c r="N73" s="66"/>
      <c r="O73" s="184"/>
      <c r="P73" s="73">
        <v>12</v>
      </c>
      <c r="Q73" s="184"/>
      <c r="R73" s="71" t="s">
        <v>265</v>
      </c>
      <c r="S73" s="71">
        <v>318089737.12</v>
      </c>
      <c r="T73" s="74">
        <v>0</v>
      </c>
      <c r="U73" s="71">
        <v>53006615.060000002</v>
      </c>
      <c r="V73" s="71">
        <v>15701572.32</v>
      </c>
      <c r="W73" s="71">
        <v>11603937.735200001</v>
      </c>
      <c r="X73" s="71">
        <f t="shared" si="11"/>
        <v>5801968.8676000005</v>
      </c>
      <c r="Y73" s="71">
        <f t="shared" si="12"/>
        <v>5801968.8676000005</v>
      </c>
      <c r="Z73" s="71">
        <v>172564473.21000001</v>
      </c>
      <c r="AA73" s="72">
        <f t="shared" si="7"/>
        <v>565164366.5776</v>
      </c>
    </row>
    <row r="74" spans="1:27" ht="24.95" customHeight="1">
      <c r="A74" s="182"/>
      <c r="B74" s="184"/>
      <c r="C74" s="67">
        <v>28</v>
      </c>
      <c r="D74" s="71" t="s">
        <v>266</v>
      </c>
      <c r="E74" s="71">
        <v>226799171.81</v>
      </c>
      <c r="F74" s="71">
        <v>0</v>
      </c>
      <c r="G74" s="71">
        <v>37793914.710000001</v>
      </c>
      <c r="H74" s="71">
        <v>11195279.77</v>
      </c>
      <c r="I74" s="71">
        <v>8273650.9889000002</v>
      </c>
      <c r="J74" s="71">
        <v>8273650.9889000002</v>
      </c>
      <c r="K74" s="71">
        <f t="shared" si="9"/>
        <v>0</v>
      </c>
      <c r="L74" s="71">
        <v>207215416.00999999</v>
      </c>
      <c r="M74" s="72">
        <f t="shared" si="13"/>
        <v>483003782.30000001</v>
      </c>
      <c r="N74" s="66"/>
      <c r="O74" s="184"/>
      <c r="P74" s="73">
        <v>13</v>
      </c>
      <c r="Q74" s="184"/>
      <c r="R74" s="71" t="s">
        <v>267</v>
      </c>
      <c r="S74" s="71">
        <v>264720142.22</v>
      </c>
      <c r="T74" s="74">
        <v>0</v>
      </c>
      <c r="U74" s="71">
        <v>44113082.060000002</v>
      </c>
      <c r="V74" s="71">
        <v>13067137.9</v>
      </c>
      <c r="W74" s="71">
        <v>9657010.8653999995</v>
      </c>
      <c r="X74" s="71">
        <f t="shared" si="11"/>
        <v>4828505.4326999998</v>
      </c>
      <c r="Y74" s="71">
        <f t="shared" si="12"/>
        <v>4828505.4326999998</v>
      </c>
      <c r="Z74" s="71">
        <v>144741279.12</v>
      </c>
      <c r="AA74" s="72">
        <f t="shared" si="7"/>
        <v>471470146.73269999</v>
      </c>
    </row>
    <row r="75" spans="1:27" ht="24.95" customHeight="1">
      <c r="A75" s="182"/>
      <c r="B75" s="184"/>
      <c r="C75" s="67">
        <v>29</v>
      </c>
      <c r="D75" s="71" t="s">
        <v>268</v>
      </c>
      <c r="E75" s="71">
        <v>295782529.72000003</v>
      </c>
      <c r="F75" s="71">
        <v>0</v>
      </c>
      <c r="G75" s="71">
        <v>49289332.119999997</v>
      </c>
      <c r="H75" s="71">
        <v>14600442.08</v>
      </c>
      <c r="I75" s="71">
        <v>10790169.117799999</v>
      </c>
      <c r="J75" s="71">
        <v>10790169.117799999</v>
      </c>
      <c r="K75" s="71">
        <f t="shared" si="9"/>
        <v>0</v>
      </c>
      <c r="L75" s="71">
        <v>221287974.09999999</v>
      </c>
      <c r="M75" s="72">
        <f t="shared" si="13"/>
        <v>580960278.01999998</v>
      </c>
      <c r="N75" s="66"/>
      <c r="O75" s="184"/>
      <c r="P75" s="73">
        <v>14</v>
      </c>
      <c r="Q75" s="184"/>
      <c r="R75" s="71" t="s">
        <v>269</v>
      </c>
      <c r="S75" s="71">
        <v>303783663.45999998</v>
      </c>
      <c r="T75" s="74">
        <v>0</v>
      </c>
      <c r="U75" s="71">
        <v>50622644.590000004</v>
      </c>
      <c r="V75" s="71">
        <v>14995394.710000001</v>
      </c>
      <c r="W75" s="71">
        <v>11082051.082800001</v>
      </c>
      <c r="X75" s="71">
        <f t="shared" si="11"/>
        <v>5541025.5414000005</v>
      </c>
      <c r="Y75" s="71">
        <f t="shared" si="12"/>
        <v>5541025.5414000005</v>
      </c>
      <c r="Z75" s="71">
        <v>162577671.09</v>
      </c>
      <c r="AA75" s="72">
        <f t="shared" si="7"/>
        <v>537520399.39139998</v>
      </c>
    </row>
    <row r="76" spans="1:27" ht="24.95" customHeight="1">
      <c r="A76" s="182"/>
      <c r="B76" s="184"/>
      <c r="C76" s="67">
        <v>30</v>
      </c>
      <c r="D76" s="71" t="s">
        <v>270</v>
      </c>
      <c r="E76" s="71">
        <v>244745482.30000001</v>
      </c>
      <c r="F76" s="71">
        <v>0</v>
      </c>
      <c r="G76" s="71">
        <v>40784495.859999999</v>
      </c>
      <c r="H76" s="71">
        <v>12081147.050000001</v>
      </c>
      <c r="I76" s="71">
        <v>8928333.7565000001</v>
      </c>
      <c r="J76" s="71">
        <v>8928333.7565000001</v>
      </c>
      <c r="K76" s="71">
        <f t="shared" si="9"/>
        <v>0</v>
      </c>
      <c r="L76" s="71">
        <v>209137669.86000001</v>
      </c>
      <c r="M76" s="72">
        <f t="shared" si="13"/>
        <v>506748795.06999999</v>
      </c>
      <c r="N76" s="66"/>
      <c r="O76" s="184"/>
      <c r="P76" s="73">
        <v>15</v>
      </c>
      <c r="Q76" s="184"/>
      <c r="R76" s="71" t="s">
        <v>271</v>
      </c>
      <c r="S76" s="71">
        <v>351448933.98000002</v>
      </c>
      <c r="T76" s="74">
        <v>0</v>
      </c>
      <c r="U76" s="71">
        <v>58565606.439999998</v>
      </c>
      <c r="V76" s="71">
        <v>17348251.800000001</v>
      </c>
      <c r="W76" s="71">
        <v>12820883.7665</v>
      </c>
      <c r="X76" s="71">
        <f t="shared" si="11"/>
        <v>6410441.88325</v>
      </c>
      <c r="Y76" s="71">
        <f t="shared" si="12"/>
        <v>6410441.88325</v>
      </c>
      <c r="Z76" s="71">
        <v>168011169.81999999</v>
      </c>
      <c r="AA76" s="72">
        <f t="shared" si="7"/>
        <v>601784403.92324996</v>
      </c>
    </row>
    <row r="77" spans="1:27" ht="24.95" customHeight="1">
      <c r="A77" s="182"/>
      <c r="B77" s="185"/>
      <c r="C77" s="67">
        <v>31</v>
      </c>
      <c r="D77" s="71" t="s">
        <v>272</v>
      </c>
      <c r="E77" s="71">
        <v>369944731.16000003</v>
      </c>
      <c r="F77" s="71">
        <v>0</v>
      </c>
      <c r="G77" s="71">
        <v>61647754.299999997</v>
      </c>
      <c r="H77" s="71">
        <v>18261242.899999999</v>
      </c>
      <c r="I77" s="71">
        <v>13495611.8508</v>
      </c>
      <c r="J77" s="71">
        <v>13495611.8508</v>
      </c>
      <c r="K77" s="71">
        <f t="shared" si="9"/>
        <v>0</v>
      </c>
      <c r="L77" s="71">
        <v>270587419.23000002</v>
      </c>
      <c r="M77" s="72">
        <f t="shared" si="13"/>
        <v>720441147.59000003</v>
      </c>
      <c r="N77" s="66"/>
      <c r="O77" s="184"/>
      <c r="P77" s="73">
        <v>16</v>
      </c>
      <c r="Q77" s="184"/>
      <c r="R77" s="71" t="s">
        <v>273</v>
      </c>
      <c r="S77" s="71">
        <v>281578703.48000002</v>
      </c>
      <c r="T77" s="74">
        <v>0</v>
      </c>
      <c r="U77" s="71">
        <v>46922400.200000003</v>
      </c>
      <c r="V77" s="71">
        <v>13899311.619999999</v>
      </c>
      <c r="W77" s="71">
        <v>10272012.459000001</v>
      </c>
      <c r="X77" s="71">
        <f t="shared" si="11"/>
        <v>5136006.2295000004</v>
      </c>
      <c r="Y77" s="71">
        <f t="shared" si="12"/>
        <v>5136006.2295000004</v>
      </c>
      <c r="Z77" s="71">
        <v>154886851.46000001</v>
      </c>
      <c r="AA77" s="72">
        <f t="shared" si="7"/>
        <v>502423272.98949999</v>
      </c>
    </row>
    <row r="78" spans="1:27" ht="24.95" customHeight="1">
      <c r="A78" s="67"/>
      <c r="B78" s="175" t="s">
        <v>274</v>
      </c>
      <c r="C78" s="176"/>
      <c r="D78" s="75"/>
      <c r="E78" s="75">
        <f t="shared" ref="E78:M78" si="14">SUM(E47:E77)</f>
        <v>8370466914.5</v>
      </c>
      <c r="F78" s="71">
        <v>0</v>
      </c>
      <c r="G78" s="75">
        <f t="shared" si="14"/>
        <v>1394858324</v>
      </c>
      <c r="H78" s="75">
        <f t="shared" si="14"/>
        <v>413183690.99000001</v>
      </c>
      <c r="I78" s="75">
        <f t="shared" si="14"/>
        <v>305355267.88489997</v>
      </c>
      <c r="J78" s="75">
        <f t="shared" si="14"/>
        <v>305355267.88489997</v>
      </c>
      <c r="K78" s="75">
        <f t="shared" si="14"/>
        <v>0</v>
      </c>
      <c r="L78" s="75">
        <f t="shared" si="14"/>
        <v>6925112686.3999996</v>
      </c>
      <c r="M78" s="75">
        <f t="shared" si="14"/>
        <v>17103621615.889999</v>
      </c>
      <c r="N78" s="66"/>
      <c r="O78" s="184"/>
      <c r="P78" s="73">
        <v>17</v>
      </c>
      <c r="Q78" s="184"/>
      <c r="R78" s="71" t="s">
        <v>275</v>
      </c>
      <c r="S78" s="71">
        <v>277487031.42000002</v>
      </c>
      <c r="T78" s="74">
        <v>0</v>
      </c>
      <c r="U78" s="71">
        <v>46240562.149999999</v>
      </c>
      <c r="V78" s="71">
        <v>13697338.16</v>
      </c>
      <c r="W78" s="71">
        <v>10122747.9519</v>
      </c>
      <c r="X78" s="71">
        <f t="shared" si="11"/>
        <v>5061373.9759499999</v>
      </c>
      <c r="Y78" s="71">
        <f t="shared" si="12"/>
        <v>5061373.9759499999</v>
      </c>
      <c r="Z78" s="71">
        <v>145909889.87</v>
      </c>
      <c r="AA78" s="72">
        <f t="shared" si="7"/>
        <v>488396195.57595003</v>
      </c>
    </row>
    <row r="79" spans="1:27" ht="24.95" customHeight="1">
      <c r="A79" s="182">
        <v>4</v>
      </c>
      <c r="B79" s="183" t="s">
        <v>276</v>
      </c>
      <c r="C79" s="67">
        <v>1</v>
      </c>
      <c r="D79" s="71" t="s">
        <v>277</v>
      </c>
      <c r="E79" s="71">
        <v>416105589.24000001</v>
      </c>
      <c r="F79" s="71">
        <v>0</v>
      </c>
      <c r="G79" s="71">
        <v>69340020.189999998</v>
      </c>
      <c r="H79" s="71">
        <v>20539839.050000001</v>
      </c>
      <c r="I79" s="71">
        <v>15179563.454299999</v>
      </c>
      <c r="J79" s="71">
        <v>0</v>
      </c>
      <c r="K79" s="71">
        <f t="shared" ref="K79:K99" si="15">I79-J79</f>
        <v>15179563.454299999</v>
      </c>
      <c r="L79" s="71">
        <v>235426000.5</v>
      </c>
      <c r="M79" s="72">
        <f t="shared" si="13"/>
        <v>756591012.43429995</v>
      </c>
      <c r="N79" s="66"/>
      <c r="O79" s="184"/>
      <c r="P79" s="73">
        <v>18</v>
      </c>
      <c r="Q79" s="184"/>
      <c r="R79" s="71" t="s">
        <v>278</v>
      </c>
      <c r="S79" s="71">
        <v>287961971.87</v>
      </c>
      <c r="T79" s="74">
        <v>0</v>
      </c>
      <c r="U79" s="71">
        <v>47986110.880000003</v>
      </c>
      <c r="V79" s="71">
        <v>14214403.050000001</v>
      </c>
      <c r="W79" s="71">
        <v>10504874.573799999</v>
      </c>
      <c r="X79" s="71">
        <f t="shared" si="11"/>
        <v>5252437.2868999997</v>
      </c>
      <c r="Y79" s="71">
        <f t="shared" si="12"/>
        <v>5252437.2868999997</v>
      </c>
      <c r="Z79" s="71">
        <v>155500281.90000001</v>
      </c>
      <c r="AA79" s="72">
        <f t="shared" si="7"/>
        <v>510915204.98689997</v>
      </c>
    </row>
    <row r="80" spans="1:27" ht="24.95" customHeight="1">
      <c r="A80" s="182"/>
      <c r="B80" s="184"/>
      <c r="C80" s="67">
        <v>2</v>
      </c>
      <c r="D80" s="71" t="s">
        <v>279</v>
      </c>
      <c r="E80" s="71">
        <v>273654717.80000001</v>
      </c>
      <c r="F80" s="71">
        <v>0</v>
      </c>
      <c r="G80" s="71">
        <v>45601943.710000001</v>
      </c>
      <c r="H80" s="71">
        <v>13508167.17</v>
      </c>
      <c r="I80" s="71">
        <v>9982944.8604000006</v>
      </c>
      <c r="J80" s="71">
        <v>0</v>
      </c>
      <c r="K80" s="71">
        <f t="shared" si="15"/>
        <v>9982944.8604000006</v>
      </c>
      <c r="L80" s="71">
        <v>179536559.86000001</v>
      </c>
      <c r="M80" s="72">
        <f t="shared" si="13"/>
        <v>522284333.40039998</v>
      </c>
      <c r="N80" s="66"/>
      <c r="O80" s="184"/>
      <c r="P80" s="73">
        <v>19</v>
      </c>
      <c r="Q80" s="184"/>
      <c r="R80" s="71" t="s">
        <v>280</v>
      </c>
      <c r="S80" s="71">
        <v>348395462.74000001</v>
      </c>
      <c r="T80" s="74">
        <v>0</v>
      </c>
      <c r="U80" s="71">
        <v>58056774.640000001</v>
      </c>
      <c r="V80" s="71">
        <v>17197526.100000001</v>
      </c>
      <c r="W80" s="71">
        <v>12709492.9044</v>
      </c>
      <c r="X80" s="71">
        <f t="shared" si="11"/>
        <v>6354746.4522000002</v>
      </c>
      <c r="Y80" s="71">
        <f t="shared" si="12"/>
        <v>6354746.4522000002</v>
      </c>
      <c r="Z80" s="71">
        <v>161450041.62</v>
      </c>
      <c r="AA80" s="72">
        <f t="shared" si="7"/>
        <v>591454551.55219996</v>
      </c>
    </row>
    <row r="81" spans="1:29" ht="24.95" customHeight="1">
      <c r="A81" s="182"/>
      <c r="B81" s="184"/>
      <c r="C81" s="67">
        <v>3</v>
      </c>
      <c r="D81" s="71" t="s">
        <v>281</v>
      </c>
      <c r="E81" s="71">
        <v>281513317.25</v>
      </c>
      <c r="F81" s="71">
        <v>0</v>
      </c>
      <c r="G81" s="71">
        <v>46911504.210000001</v>
      </c>
      <c r="H81" s="71">
        <v>13896084.01</v>
      </c>
      <c r="I81" s="71">
        <v>10269627.164100001</v>
      </c>
      <c r="J81" s="71">
        <v>0</v>
      </c>
      <c r="K81" s="71">
        <f t="shared" si="15"/>
        <v>10269627.164100001</v>
      </c>
      <c r="L81" s="71">
        <v>183166882.40000001</v>
      </c>
      <c r="M81" s="72">
        <f t="shared" si="13"/>
        <v>535757415.0341</v>
      </c>
      <c r="N81" s="66"/>
      <c r="O81" s="184"/>
      <c r="P81" s="73">
        <v>20</v>
      </c>
      <c r="Q81" s="184"/>
      <c r="R81" s="71" t="s">
        <v>282</v>
      </c>
      <c r="S81" s="71">
        <v>267717827.09</v>
      </c>
      <c r="T81" s="74">
        <v>0</v>
      </c>
      <c r="U81" s="71">
        <v>44612617.600000001</v>
      </c>
      <c r="V81" s="71">
        <v>13215109.869999999</v>
      </c>
      <c r="W81" s="71">
        <v>9766366.6368000004</v>
      </c>
      <c r="X81" s="71">
        <f t="shared" si="11"/>
        <v>4883183.3184000002</v>
      </c>
      <c r="Y81" s="71">
        <f t="shared" si="12"/>
        <v>4883183.3184000002</v>
      </c>
      <c r="Z81" s="71">
        <v>148446089.65000001</v>
      </c>
      <c r="AA81" s="72">
        <f t="shared" si="7"/>
        <v>478874827.5284</v>
      </c>
    </row>
    <row r="82" spans="1:29" ht="24.95" customHeight="1">
      <c r="A82" s="182"/>
      <c r="B82" s="184"/>
      <c r="C82" s="67">
        <v>4</v>
      </c>
      <c r="D82" s="71" t="s">
        <v>283</v>
      </c>
      <c r="E82" s="71">
        <v>340263763.38999999</v>
      </c>
      <c r="F82" s="71">
        <v>0</v>
      </c>
      <c r="G82" s="71">
        <v>56701704.640000001</v>
      </c>
      <c r="H82" s="71">
        <v>16796128.469999999</v>
      </c>
      <c r="I82" s="71">
        <v>12412847.895300001</v>
      </c>
      <c r="J82" s="71">
        <v>0</v>
      </c>
      <c r="K82" s="71">
        <f t="shared" si="15"/>
        <v>12412847.895300001</v>
      </c>
      <c r="L82" s="71">
        <v>213473954.25999999</v>
      </c>
      <c r="M82" s="72">
        <f t="shared" si="13"/>
        <v>639648398.65530002</v>
      </c>
      <c r="N82" s="66"/>
      <c r="O82" s="185"/>
      <c r="P82" s="73">
        <v>21</v>
      </c>
      <c r="Q82" s="185"/>
      <c r="R82" s="71" t="s">
        <v>284</v>
      </c>
      <c r="S82" s="71">
        <v>319774987.63999999</v>
      </c>
      <c r="T82" s="74">
        <v>0</v>
      </c>
      <c r="U82" s="71">
        <v>53287445.950000003</v>
      </c>
      <c r="V82" s="71">
        <v>15784759.800000001</v>
      </c>
      <c r="W82" s="71">
        <v>11665415.801999999</v>
      </c>
      <c r="X82" s="71">
        <f t="shared" si="11"/>
        <v>5832707.9009999996</v>
      </c>
      <c r="Y82" s="71">
        <f t="shared" si="12"/>
        <v>5832707.9009999996</v>
      </c>
      <c r="Z82" s="71">
        <v>165397904.63</v>
      </c>
      <c r="AA82" s="72">
        <f t="shared" si="7"/>
        <v>560077805.921</v>
      </c>
    </row>
    <row r="83" spans="1:29" ht="24.95" customHeight="1">
      <c r="A83" s="182"/>
      <c r="B83" s="184"/>
      <c r="C83" s="67">
        <v>5</v>
      </c>
      <c r="D83" s="71" t="s">
        <v>285</v>
      </c>
      <c r="E83" s="71">
        <v>258419258.28</v>
      </c>
      <c r="F83" s="71">
        <v>0</v>
      </c>
      <c r="G83" s="71">
        <v>43063099.969999999</v>
      </c>
      <c r="H83" s="71">
        <v>12756113.140000001</v>
      </c>
      <c r="I83" s="71">
        <v>9427154.1414999999</v>
      </c>
      <c r="J83" s="71">
        <v>0</v>
      </c>
      <c r="K83" s="71">
        <f t="shared" si="15"/>
        <v>9427154.1414999999</v>
      </c>
      <c r="L83" s="71">
        <v>169040455.84</v>
      </c>
      <c r="M83" s="72">
        <f t="shared" si="13"/>
        <v>492706081.37150002</v>
      </c>
      <c r="N83" s="66"/>
      <c r="O83" s="67"/>
      <c r="P83" s="176" t="s">
        <v>286</v>
      </c>
      <c r="Q83" s="179"/>
      <c r="R83" s="75"/>
      <c r="S83" s="75">
        <f t="shared" ref="S83:AA83" si="16">SUM(S62:S82)</f>
        <v>6591213520.5600004</v>
      </c>
      <c r="T83" s="74">
        <v>0</v>
      </c>
      <c r="U83" s="75">
        <f t="shared" si="16"/>
        <v>1098362748.27</v>
      </c>
      <c r="V83" s="75">
        <f t="shared" si="16"/>
        <v>325356035.5</v>
      </c>
      <c r="W83" s="75">
        <f t="shared" si="16"/>
        <v>240447969.1309</v>
      </c>
      <c r="X83" s="75">
        <f t="shared" si="16"/>
        <v>120223984.56545</v>
      </c>
      <c r="Y83" s="75">
        <f t="shared" si="16"/>
        <v>120223984.56545</v>
      </c>
      <c r="Z83" s="75">
        <f t="shared" si="16"/>
        <v>3412049295.6500001</v>
      </c>
      <c r="AA83" s="75">
        <f t="shared" si="16"/>
        <v>11547205584.5455</v>
      </c>
      <c r="AC83" s="19">
        <v>11547205584.559999</v>
      </c>
    </row>
    <row r="84" spans="1:29" ht="24.95" customHeight="1">
      <c r="A84" s="182"/>
      <c r="B84" s="184"/>
      <c r="C84" s="67">
        <v>6</v>
      </c>
      <c r="D84" s="71" t="s">
        <v>287</v>
      </c>
      <c r="E84" s="71">
        <v>297498190.72000003</v>
      </c>
      <c r="F84" s="71">
        <v>0</v>
      </c>
      <c r="G84" s="71">
        <v>49575230.619999997</v>
      </c>
      <c r="H84" s="71">
        <v>14685130.68</v>
      </c>
      <c r="I84" s="71">
        <v>10852756.5606</v>
      </c>
      <c r="J84" s="71">
        <v>0</v>
      </c>
      <c r="K84" s="71">
        <f t="shared" si="15"/>
        <v>10852756.5606</v>
      </c>
      <c r="L84" s="71">
        <v>188742655.75999999</v>
      </c>
      <c r="M84" s="72">
        <f t="shared" si="13"/>
        <v>561353964.34060001</v>
      </c>
      <c r="N84" s="66"/>
      <c r="O84" s="183">
        <v>22</v>
      </c>
      <c r="P84" s="79">
        <v>1</v>
      </c>
      <c r="Q84" s="182" t="s">
        <v>107</v>
      </c>
      <c r="R84" s="80" t="s">
        <v>288</v>
      </c>
      <c r="S84" s="71">
        <v>341565592.10000002</v>
      </c>
      <c r="T84" s="74">
        <v>0</v>
      </c>
      <c r="U84" s="81">
        <v>56918641.960000001</v>
      </c>
      <c r="V84" s="81">
        <v>16860389.449999999</v>
      </c>
      <c r="W84" s="71">
        <v>12460338.7053</v>
      </c>
      <c r="X84" s="71">
        <f t="shared" ref="X84:X104" si="17">W84/2</f>
        <v>6230169.3526499998</v>
      </c>
      <c r="Y84" s="71">
        <f t="shared" ref="Y84:Y104" si="18">W84-X84</f>
        <v>6230169.3526499998</v>
      </c>
      <c r="Z84" s="71">
        <v>185317237.49000001</v>
      </c>
      <c r="AA84" s="72">
        <f t="shared" si="7"/>
        <v>606892030.35265005</v>
      </c>
      <c r="AC84" s="82">
        <f>AA83-AC83</f>
        <v>-1.4545440673828101E-2</v>
      </c>
    </row>
    <row r="85" spans="1:29" ht="24.95" customHeight="1">
      <c r="A85" s="182"/>
      <c r="B85" s="184"/>
      <c r="C85" s="67">
        <v>7</v>
      </c>
      <c r="D85" s="71" t="s">
        <v>289</v>
      </c>
      <c r="E85" s="71">
        <v>275713710.88999999</v>
      </c>
      <c r="F85" s="71">
        <v>0</v>
      </c>
      <c r="G85" s="71">
        <v>45945055.229999997</v>
      </c>
      <c r="H85" s="71">
        <v>13609803.359999999</v>
      </c>
      <c r="I85" s="71">
        <v>10058057.084100001</v>
      </c>
      <c r="J85" s="71">
        <v>0</v>
      </c>
      <c r="K85" s="71">
        <f t="shared" si="15"/>
        <v>10058057.084100001</v>
      </c>
      <c r="L85" s="71">
        <v>180845641.02000001</v>
      </c>
      <c r="M85" s="72">
        <f t="shared" si="13"/>
        <v>526172267.58410001</v>
      </c>
      <c r="N85" s="66"/>
      <c r="O85" s="184"/>
      <c r="P85" s="79">
        <v>2</v>
      </c>
      <c r="Q85" s="182"/>
      <c r="R85" s="80" t="s">
        <v>290</v>
      </c>
      <c r="S85" s="71">
        <v>302021062.94</v>
      </c>
      <c r="T85" s="74">
        <v>0</v>
      </c>
      <c r="U85" s="81">
        <v>50328924.060000002</v>
      </c>
      <c r="V85" s="81">
        <v>14908389.08</v>
      </c>
      <c r="W85" s="71">
        <v>11017751.282299999</v>
      </c>
      <c r="X85" s="71">
        <f t="shared" si="17"/>
        <v>5508875.6411499996</v>
      </c>
      <c r="Y85" s="71">
        <f t="shared" si="18"/>
        <v>5508875.6411499996</v>
      </c>
      <c r="Z85" s="71">
        <v>164730460.56999999</v>
      </c>
      <c r="AA85" s="72">
        <f t="shared" si="7"/>
        <v>537497712.29114997</v>
      </c>
    </row>
    <row r="86" spans="1:29" ht="24.95" customHeight="1">
      <c r="A86" s="182"/>
      <c r="B86" s="184"/>
      <c r="C86" s="67">
        <v>8</v>
      </c>
      <c r="D86" s="71" t="s">
        <v>291</v>
      </c>
      <c r="E86" s="71">
        <v>246522315.94999999</v>
      </c>
      <c r="F86" s="71">
        <v>0</v>
      </c>
      <c r="G86" s="71">
        <v>41080588.210000001</v>
      </c>
      <c r="H86" s="71">
        <v>12168855.27</v>
      </c>
      <c r="I86" s="71">
        <v>8993152.7829999998</v>
      </c>
      <c r="J86" s="71">
        <v>0</v>
      </c>
      <c r="K86" s="71">
        <f t="shared" si="15"/>
        <v>8993152.7829999998</v>
      </c>
      <c r="L86" s="71">
        <v>164858303.63999999</v>
      </c>
      <c r="M86" s="72">
        <f t="shared" si="13"/>
        <v>473623215.85299999</v>
      </c>
      <c r="N86" s="66"/>
      <c r="O86" s="184"/>
      <c r="P86" s="79">
        <v>3</v>
      </c>
      <c r="Q86" s="182"/>
      <c r="R86" s="80" t="s">
        <v>292</v>
      </c>
      <c r="S86" s="71">
        <v>381165217.94999999</v>
      </c>
      <c r="T86" s="74">
        <v>0</v>
      </c>
      <c r="U86" s="81">
        <v>63517541.200000003</v>
      </c>
      <c r="V86" s="81">
        <v>18815109.510000002</v>
      </c>
      <c r="W86" s="71">
        <v>13904936.0595</v>
      </c>
      <c r="X86" s="71">
        <f t="shared" si="17"/>
        <v>6952468.0297499998</v>
      </c>
      <c r="Y86" s="71">
        <f t="shared" si="18"/>
        <v>6952468.0297499998</v>
      </c>
      <c r="Z86" s="71">
        <v>202111570.94999999</v>
      </c>
      <c r="AA86" s="72">
        <f t="shared" si="7"/>
        <v>672561907.63975</v>
      </c>
    </row>
    <row r="87" spans="1:29" ht="24.95" customHeight="1">
      <c r="A87" s="182"/>
      <c r="B87" s="184"/>
      <c r="C87" s="67">
        <v>9</v>
      </c>
      <c r="D87" s="71" t="s">
        <v>293</v>
      </c>
      <c r="E87" s="71">
        <v>273809243.26999998</v>
      </c>
      <c r="F87" s="71">
        <v>0</v>
      </c>
      <c r="G87" s="71">
        <v>45627693.899999999</v>
      </c>
      <c r="H87" s="71">
        <v>13515794.869999999</v>
      </c>
      <c r="I87" s="71">
        <v>9988581.9613000005</v>
      </c>
      <c r="J87" s="71">
        <v>0</v>
      </c>
      <c r="K87" s="71">
        <f t="shared" si="15"/>
        <v>9988581.9613000005</v>
      </c>
      <c r="L87" s="71">
        <v>180799504.87</v>
      </c>
      <c r="M87" s="72">
        <f t="shared" si="13"/>
        <v>523740818.87129998</v>
      </c>
      <c r="N87" s="66"/>
      <c r="O87" s="184"/>
      <c r="P87" s="79">
        <v>4</v>
      </c>
      <c r="Q87" s="182"/>
      <c r="R87" s="80" t="s">
        <v>294</v>
      </c>
      <c r="S87" s="71">
        <v>301802715.77999997</v>
      </c>
      <c r="T87" s="74">
        <v>0</v>
      </c>
      <c r="U87" s="81">
        <v>50292538.590000004</v>
      </c>
      <c r="V87" s="81">
        <v>14897611.01</v>
      </c>
      <c r="W87" s="71">
        <v>11009785.9615</v>
      </c>
      <c r="X87" s="71">
        <f t="shared" si="17"/>
        <v>5504892.9807500001</v>
      </c>
      <c r="Y87" s="71">
        <f t="shared" si="18"/>
        <v>5504892.9807500001</v>
      </c>
      <c r="Z87" s="71">
        <v>169285310.41999999</v>
      </c>
      <c r="AA87" s="72">
        <f t="shared" si="7"/>
        <v>541783068.78075004</v>
      </c>
    </row>
    <row r="88" spans="1:29" ht="24.95" customHeight="1">
      <c r="A88" s="182"/>
      <c r="B88" s="184"/>
      <c r="C88" s="67">
        <v>10</v>
      </c>
      <c r="D88" s="71" t="s">
        <v>295</v>
      </c>
      <c r="E88" s="71">
        <v>433176093.25999999</v>
      </c>
      <c r="F88" s="71">
        <v>0</v>
      </c>
      <c r="G88" s="71">
        <v>72184656.560000002</v>
      </c>
      <c r="H88" s="71">
        <v>21382474.699999999</v>
      </c>
      <c r="I88" s="71">
        <v>15802296.7355</v>
      </c>
      <c r="J88" s="71">
        <v>0</v>
      </c>
      <c r="K88" s="71">
        <f t="shared" si="15"/>
        <v>15802296.7355</v>
      </c>
      <c r="L88" s="71">
        <v>251048114.81</v>
      </c>
      <c r="M88" s="72">
        <f t="shared" si="13"/>
        <v>793593636.06550002</v>
      </c>
      <c r="N88" s="66"/>
      <c r="O88" s="184"/>
      <c r="P88" s="79">
        <v>5</v>
      </c>
      <c r="Q88" s="182"/>
      <c r="R88" s="80" t="s">
        <v>296</v>
      </c>
      <c r="S88" s="71">
        <v>412658054.91000003</v>
      </c>
      <c r="T88" s="74">
        <v>0</v>
      </c>
      <c r="U88" s="81">
        <v>68765521.530000001</v>
      </c>
      <c r="V88" s="81">
        <v>20369661.57</v>
      </c>
      <c r="W88" s="71">
        <v>15053797.1403</v>
      </c>
      <c r="X88" s="71">
        <f t="shared" si="17"/>
        <v>7526898.57015</v>
      </c>
      <c r="Y88" s="71">
        <f t="shared" si="18"/>
        <v>7526898.57015</v>
      </c>
      <c r="Z88" s="71">
        <v>200296796.30000001</v>
      </c>
      <c r="AA88" s="72">
        <f t="shared" si="7"/>
        <v>709616932.88014996</v>
      </c>
    </row>
    <row r="89" spans="1:29" ht="24.95" customHeight="1">
      <c r="A89" s="182"/>
      <c r="B89" s="184"/>
      <c r="C89" s="67">
        <v>11</v>
      </c>
      <c r="D89" s="71" t="s">
        <v>297</v>
      </c>
      <c r="E89" s="71">
        <v>301057907.93000001</v>
      </c>
      <c r="F89" s="71">
        <v>0</v>
      </c>
      <c r="G89" s="71">
        <v>50168423.479999997</v>
      </c>
      <c r="H89" s="71">
        <v>14860845.74</v>
      </c>
      <c r="I89" s="71">
        <v>10982615.3146</v>
      </c>
      <c r="J89" s="71">
        <v>0</v>
      </c>
      <c r="K89" s="71">
        <f t="shared" si="15"/>
        <v>10982615.3146</v>
      </c>
      <c r="L89" s="71">
        <v>193545455.21000001</v>
      </c>
      <c r="M89" s="72">
        <f t="shared" si="13"/>
        <v>570615247.67460001</v>
      </c>
      <c r="N89" s="66"/>
      <c r="O89" s="184"/>
      <c r="P89" s="79">
        <v>6</v>
      </c>
      <c r="Q89" s="182"/>
      <c r="R89" s="80" t="s">
        <v>298</v>
      </c>
      <c r="S89" s="71">
        <v>320844657.75999999</v>
      </c>
      <c r="T89" s="74">
        <v>0</v>
      </c>
      <c r="U89" s="81">
        <v>53465696.259999998</v>
      </c>
      <c r="V89" s="81">
        <v>15837560.949999999</v>
      </c>
      <c r="W89" s="71">
        <v>11704437.449200001</v>
      </c>
      <c r="X89" s="71">
        <f t="shared" si="17"/>
        <v>5852218.7246000003</v>
      </c>
      <c r="Y89" s="71">
        <f t="shared" si="18"/>
        <v>5852218.7246000003</v>
      </c>
      <c r="Z89" s="71">
        <v>166227437.03</v>
      </c>
      <c r="AA89" s="72">
        <f t="shared" si="7"/>
        <v>562227570.72459996</v>
      </c>
    </row>
    <row r="90" spans="1:29" ht="24.95" customHeight="1">
      <c r="A90" s="182"/>
      <c r="B90" s="184"/>
      <c r="C90" s="67">
        <v>12</v>
      </c>
      <c r="D90" s="71" t="s">
        <v>299</v>
      </c>
      <c r="E90" s="71">
        <v>368073519.00999999</v>
      </c>
      <c r="F90" s="71">
        <v>0</v>
      </c>
      <c r="G90" s="71">
        <v>61335934.670000002</v>
      </c>
      <c r="H90" s="71">
        <v>18168875.969999999</v>
      </c>
      <c r="I90" s="71">
        <v>13427349.8894</v>
      </c>
      <c r="J90" s="71">
        <v>0</v>
      </c>
      <c r="K90" s="71">
        <f t="shared" si="15"/>
        <v>13427349.8894</v>
      </c>
      <c r="L90" s="71">
        <v>217895808.25999999</v>
      </c>
      <c r="M90" s="72">
        <f t="shared" si="13"/>
        <v>678901487.79939997</v>
      </c>
      <c r="N90" s="66"/>
      <c r="O90" s="184"/>
      <c r="P90" s="79">
        <v>7</v>
      </c>
      <c r="Q90" s="182"/>
      <c r="R90" s="80" t="s">
        <v>300</v>
      </c>
      <c r="S90" s="71">
        <v>269217806.01999998</v>
      </c>
      <c r="T90" s="74">
        <v>0</v>
      </c>
      <c r="U90" s="81">
        <v>44862574.759999998</v>
      </c>
      <c r="V90" s="81">
        <v>13289151.960000001</v>
      </c>
      <c r="W90" s="71">
        <v>9821085.9820000008</v>
      </c>
      <c r="X90" s="71">
        <f t="shared" si="17"/>
        <v>4910542.9910000004</v>
      </c>
      <c r="Y90" s="71">
        <f t="shared" si="18"/>
        <v>4910542.9910000004</v>
      </c>
      <c r="Z90" s="71">
        <v>153774799.21000001</v>
      </c>
      <c r="AA90" s="72">
        <f t="shared" si="7"/>
        <v>486054874.94099998</v>
      </c>
    </row>
    <row r="91" spans="1:29" ht="24.95" customHeight="1">
      <c r="A91" s="182"/>
      <c r="B91" s="184"/>
      <c r="C91" s="67">
        <v>13</v>
      </c>
      <c r="D91" s="71" t="s">
        <v>301</v>
      </c>
      <c r="E91" s="71">
        <v>270440088.16000003</v>
      </c>
      <c r="F91" s="71">
        <v>0</v>
      </c>
      <c r="G91" s="71">
        <v>45066256.399999999</v>
      </c>
      <c r="H91" s="71">
        <v>13349486.35</v>
      </c>
      <c r="I91" s="71">
        <v>9865674.9271000009</v>
      </c>
      <c r="J91" s="71">
        <v>0</v>
      </c>
      <c r="K91" s="71">
        <f t="shared" si="15"/>
        <v>9865674.9271000009</v>
      </c>
      <c r="L91" s="71">
        <v>178282378.13999999</v>
      </c>
      <c r="M91" s="72">
        <f t="shared" si="13"/>
        <v>517003883.97710001</v>
      </c>
      <c r="N91" s="66"/>
      <c r="O91" s="184"/>
      <c r="P91" s="79">
        <v>8</v>
      </c>
      <c r="Q91" s="182"/>
      <c r="R91" s="80" t="s">
        <v>302</v>
      </c>
      <c r="S91" s="71">
        <v>315469868.27999997</v>
      </c>
      <c r="T91" s="74">
        <v>0</v>
      </c>
      <c r="U91" s="81">
        <v>52570038.950000003</v>
      </c>
      <c r="V91" s="81">
        <v>15572250.140000001</v>
      </c>
      <c r="W91" s="71">
        <v>11508364.721000001</v>
      </c>
      <c r="X91" s="71">
        <f t="shared" si="17"/>
        <v>5754182.3605000004</v>
      </c>
      <c r="Y91" s="71">
        <f t="shared" si="18"/>
        <v>5754182.3605000004</v>
      </c>
      <c r="Z91" s="71">
        <v>171354220.53999999</v>
      </c>
      <c r="AA91" s="72">
        <f t="shared" si="7"/>
        <v>560720560.27049994</v>
      </c>
    </row>
    <row r="92" spans="1:29" ht="24.95" customHeight="1">
      <c r="A92" s="182"/>
      <c r="B92" s="184"/>
      <c r="C92" s="67">
        <v>14</v>
      </c>
      <c r="D92" s="71" t="s">
        <v>303</v>
      </c>
      <c r="E92" s="71">
        <v>268142956.63999999</v>
      </c>
      <c r="F92" s="71">
        <v>0</v>
      </c>
      <c r="G92" s="71">
        <v>44683461.380000003</v>
      </c>
      <c r="H92" s="71">
        <v>13236095.15</v>
      </c>
      <c r="I92" s="71">
        <v>9781875.3951999992</v>
      </c>
      <c r="J92" s="71">
        <v>0</v>
      </c>
      <c r="K92" s="71">
        <f t="shared" si="15"/>
        <v>9781875.3951999992</v>
      </c>
      <c r="L92" s="71">
        <v>180628878.41999999</v>
      </c>
      <c r="M92" s="72">
        <f t="shared" si="13"/>
        <v>516473266.98519999</v>
      </c>
      <c r="N92" s="66"/>
      <c r="O92" s="184"/>
      <c r="P92" s="79">
        <v>9</v>
      </c>
      <c r="Q92" s="182"/>
      <c r="R92" s="80" t="s">
        <v>304</v>
      </c>
      <c r="S92" s="71">
        <v>309382524.76999998</v>
      </c>
      <c r="T92" s="74">
        <v>0</v>
      </c>
      <c r="U92" s="81">
        <v>51555641.329999998</v>
      </c>
      <c r="V92" s="81">
        <v>15271766.18</v>
      </c>
      <c r="W92" s="71">
        <v>11286297.9681</v>
      </c>
      <c r="X92" s="71">
        <f t="shared" si="17"/>
        <v>5643148.9840500001</v>
      </c>
      <c r="Y92" s="71">
        <f t="shared" si="18"/>
        <v>5643148.9840500001</v>
      </c>
      <c r="Z92" s="71">
        <v>164113937.21000001</v>
      </c>
      <c r="AA92" s="72">
        <f t="shared" ref="AA92:AA155" si="19">S92+T92+U92+V92+Y92+Z92</f>
        <v>545967018.47405005</v>
      </c>
    </row>
    <row r="93" spans="1:29" ht="24.95" customHeight="1">
      <c r="A93" s="182"/>
      <c r="B93" s="184"/>
      <c r="C93" s="67">
        <v>15</v>
      </c>
      <c r="D93" s="71" t="s">
        <v>305</v>
      </c>
      <c r="E93" s="71">
        <v>321830263.54000002</v>
      </c>
      <c r="F93" s="71">
        <v>0</v>
      </c>
      <c r="G93" s="71">
        <v>53629938.030000001</v>
      </c>
      <c r="H93" s="71">
        <v>15886212.5</v>
      </c>
      <c r="I93" s="71">
        <v>11740392.422499999</v>
      </c>
      <c r="J93" s="71">
        <v>0</v>
      </c>
      <c r="K93" s="71">
        <f t="shared" si="15"/>
        <v>11740392.422499999</v>
      </c>
      <c r="L93" s="71">
        <v>200240352.49000001</v>
      </c>
      <c r="M93" s="72">
        <f t="shared" si="13"/>
        <v>603327158.98249996</v>
      </c>
      <c r="N93" s="66"/>
      <c r="O93" s="184"/>
      <c r="P93" s="79">
        <v>10</v>
      </c>
      <c r="Q93" s="182"/>
      <c r="R93" s="80" t="s">
        <v>306</v>
      </c>
      <c r="S93" s="71">
        <v>327087520.56999999</v>
      </c>
      <c r="T93" s="74">
        <v>0</v>
      </c>
      <c r="U93" s="81">
        <v>54506009.689999998</v>
      </c>
      <c r="V93" s="81">
        <v>16145721.67</v>
      </c>
      <c r="W93" s="71">
        <v>11932177.557800001</v>
      </c>
      <c r="X93" s="71">
        <f t="shared" si="17"/>
        <v>5966088.7789000003</v>
      </c>
      <c r="Y93" s="71">
        <f t="shared" si="18"/>
        <v>5966088.7789000003</v>
      </c>
      <c r="Z93" s="71">
        <v>170690787.78999999</v>
      </c>
      <c r="AA93" s="72">
        <f t="shared" si="19"/>
        <v>574396128.49890006</v>
      </c>
    </row>
    <row r="94" spans="1:29" ht="24.95" customHeight="1">
      <c r="A94" s="182"/>
      <c r="B94" s="184"/>
      <c r="C94" s="67">
        <v>16</v>
      </c>
      <c r="D94" s="71" t="s">
        <v>307</v>
      </c>
      <c r="E94" s="71">
        <v>307517923.75</v>
      </c>
      <c r="F94" s="71">
        <v>0</v>
      </c>
      <c r="G94" s="71">
        <v>51244923.390000001</v>
      </c>
      <c r="H94" s="71">
        <v>15179725.59</v>
      </c>
      <c r="I94" s="71">
        <v>11218277.181700001</v>
      </c>
      <c r="J94" s="71">
        <v>0</v>
      </c>
      <c r="K94" s="71">
        <f t="shared" si="15"/>
        <v>11218277.181700001</v>
      </c>
      <c r="L94" s="71">
        <v>197204387.33000001</v>
      </c>
      <c r="M94" s="72">
        <f t="shared" si="13"/>
        <v>582365237.24170005</v>
      </c>
      <c r="N94" s="66"/>
      <c r="O94" s="184"/>
      <c r="P94" s="79">
        <v>11</v>
      </c>
      <c r="Q94" s="182"/>
      <c r="R94" s="80" t="s">
        <v>107</v>
      </c>
      <c r="S94" s="71">
        <v>287931423</v>
      </c>
      <c r="T94" s="74">
        <v>0</v>
      </c>
      <c r="U94" s="81">
        <v>47981020.200000003</v>
      </c>
      <c r="V94" s="81">
        <v>14212895.09</v>
      </c>
      <c r="W94" s="71">
        <v>10503760.148600001</v>
      </c>
      <c r="X94" s="71">
        <f t="shared" si="17"/>
        <v>5251880.0743000004</v>
      </c>
      <c r="Y94" s="71">
        <f t="shared" si="18"/>
        <v>5251880.0743000004</v>
      </c>
      <c r="Z94" s="71">
        <v>163075487.12</v>
      </c>
      <c r="AA94" s="72">
        <f t="shared" si="19"/>
        <v>518452705.48430002</v>
      </c>
    </row>
    <row r="95" spans="1:29" ht="24.95" customHeight="1">
      <c r="A95" s="182"/>
      <c r="B95" s="184"/>
      <c r="C95" s="67">
        <v>17</v>
      </c>
      <c r="D95" s="71" t="s">
        <v>308</v>
      </c>
      <c r="E95" s="71">
        <v>257615078.91999999</v>
      </c>
      <c r="F95" s="71">
        <v>0</v>
      </c>
      <c r="G95" s="71">
        <v>42929091.159999996</v>
      </c>
      <c r="H95" s="71">
        <v>12716417.17</v>
      </c>
      <c r="I95" s="71">
        <v>9397817.6169000007</v>
      </c>
      <c r="J95" s="71">
        <v>0</v>
      </c>
      <c r="K95" s="71">
        <f t="shared" si="15"/>
        <v>9397817.6169000007</v>
      </c>
      <c r="L95" s="71">
        <v>172219468.84999999</v>
      </c>
      <c r="M95" s="72">
        <f t="shared" si="13"/>
        <v>494877873.71689999</v>
      </c>
      <c r="N95" s="66"/>
      <c r="O95" s="184"/>
      <c r="P95" s="79">
        <v>12</v>
      </c>
      <c r="Q95" s="182"/>
      <c r="R95" s="80" t="s">
        <v>309</v>
      </c>
      <c r="S95" s="71">
        <v>367604143.91000003</v>
      </c>
      <c r="T95" s="74">
        <v>0</v>
      </c>
      <c r="U95" s="81">
        <v>61257717.799999997</v>
      </c>
      <c r="V95" s="81">
        <v>18145706.629999999</v>
      </c>
      <c r="W95" s="71">
        <v>13410227.050100001</v>
      </c>
      <c r="X95" s="71">
        <f t="shared" si="17"/>
        <v>6705113.5250500003</v>
      </c>
      <c r="Y95" s="71">
        <f t="shared" si="18"/>
        <v>6705113.5250500003</v>
      </c>
      <c r="Z95" s="71">
        <v>183530299.16999999</v>
      </c>
      <c r="AA95" s="72">
        <f t="shared" si="19"/>
        <v>637242981.03505003</v>
      </c>
    </row>
    <row r="96" spans="1:29" ht="24.95" customHeight="1">
      <c r="A96" s="182"/>
      <c r="B96" s="184"/>
      <c r="C96" s="67">
        <v>18</v>
      </c>
      <c r="D96" s="71" t="s">
        <v>310</v>
      </c>
      <c r="E96" s="71">
        <v>266936141.06999999</v>
      </c>
      <c r="F96" s="71">
        <v>0</v>
      </c>
      <c r="G96" s="71">
        <v>44482357.100000001</v>
      </c>
      <c r="H96" s="71">
        <v>13176524.220000001</v>
      </c>
      <c r="I96" s="71">
        <v>9737850.6714999992</v>
      </c>
      <c r="J96" s="71">
        <v>0</v>
      </c>
      <c r="K96" s="71">
        <f t="shared" si="15"/>
        <v>9737850.6714999992</v>
      </c>
      <c r="L96" s="71">
        <v>175240227.12</v>
      </c>
      <c r="M96" s="72">
        <f t="shared" si="13"/>
        <v>509573100.18150002</v>
      </c>
      <c r="N96" s="66"/>
      <c r="O96" s="184"/>
      <c r="P96" s="79">
        <v>13</v>
      </c>
      <c r="Q96" s="182"/>
      <c r="R96" s="80" t="s">
        <v>311</v>
      </c>
      <c r="S96" s="71">
        <v>242640674.15000001</v>
      </c>
      <c r="T96" s="74">
        <v>0</v>
      </c>
      <c r="U96" s="81">
        <v>40433749.700000003</v>
      </c>
      <c r="V96" s="81">
        <v>11977249.34</v>
      </c>
      <c r="W96" s="71">
        <v>8851550.1958000008</v>
      </c>
      <c r="X96" s="71">
        <f t="shared" si="17"/>
        <v>4425775.0979000004</v>
      </c>
      <c r="Y96" s="71">
        <f t="shared" si="18"/>
        <v>4425775.0979000004</v>
      </c>
      <c r="Z96" s="71">
        <v>144553238.68000001</v>
      </c>
      <c r="AA96" s="72">
        <f t="shared" si="19"/>
        <v>444030686.96789998</v>
      </c>
    </row>
    <row r="97" spans="1:27" ht="24.95" customHeight="1">
      <c r="A97" s="182"/>
      <c r="B97" s="184"/>
      <c r="C97" s="67">
        <v>19</v>
      </c>
      <c r="D97" s="71" t="s">
        <v>312</v>
      </c>
      <c r="E97" s="71">
        <v>288268367.24000001</v>
      </c>
      <c r="F97" s="71">
        <v>0</v>
      </c>
      <c r="G97" s="71">
        <v>48037168.740000002</v>
      </c>
      <c r="H97" s="71">
        <v>14229527.359999999</v>
      </c>
      <c r="I97" s="71">
        <v>10516051.9001</v>
      </c>
      <c r="J97" s="71">
        <v>0</v>
      </c>
      <c r="K97" s="71">
        <f t="shared" si="15"/>
        <v>10516051.9001</v>
      </c>
      <c r="L97" s="71">
        <v>184452766.62</v>
      </c>
      <c r="M97" s="72">
        <f t="shared" si="13"/>
        <v>545503881.86010003</v>
      </c>
      <c r="N97" s="66"/>
      <c r="O97" s="184"/>
      <c r="P97" s="79">
        <v>14</v>
      </c>
      <c r="Q97" s="182"/>
      <c r="R97" s="80" t="s">
        <v>313</v>
      </c>
      <c r="S97" s="71">
        <v>352763107.54000002</v>
      </c>
      <c r="T97" s="74">
        <v>0</v>
      </c>
      <c r="U97" s="81">
        <v>58784600.899999999</v>
      </c>
      <c r="V97" s="81">
        <v>17413122.149999999</v>
      </c>
      <c r="W97" s="71">
        <v>12868824.9177</v>
      </c>
      <c r="X97" s="71">
        <f t="shared" si="17"/>
        <v>6434412.4588500001</v>
      </c>
      <c r="Y97" s="71">
        <f t="shared" si="18"/>
        <v>6434412.4588500001</v>
      </c>
      <c r="Z97" s="71">
        <v>182733355.09</v>
      </c>
      <c r="AA97" s="72">
        <f t="shared" si="19"/>
        <v>618128598.13884997</v>
      </c>
    </row>
    <row r="98" spans="1:27" ht="24.95" customHeight="1">
      <c r="A98" s="182"/>
      <c r="B98" s="184"/>
      <c r="C98" s="67">
        <v>20</v>
      </c>
      <c r="D98" s="71" t="s">
        <v>314</v>
      </c>
      <c r="E98" s="71">
        <v>291720298.83999997</v>
      </c>
      <c r="F98" s="71">
        <v>0</v>
      </c>
      <c r="G98" s="71">
        <v>48612400.149999999</v>
      </c>
      <c r="H98" s="71">
        <v>14399921.9</v>
      </c>
      <c r="I98" s="71">
        <v>10641978.626800001</v>
      </c>
      <c r="J98" s="71">
        <v>0</v>
      </c>
      <c r="K98" s="71">
        <f t="shared" si="15"/>
        <v>10641978.626800001</v>
      </c>
      <c r="L98" s="71">
        <v>188265571.81999999</v>
      </c>
      <c r="M98" s="72">
        <f t="shared" si="13"/>
        <v>553640171.33679998</v>
      </c>
      <c r="N98" s="66"/>
      <c r="O98" s="184"/>
      <c r="P98" s="79">
        <v>15</v>
      </c>
      <c r="Q98" s="182"/>
      <c r="R98" s="80" t="s">
        <v>315</v>
      </c>
      <c r="S98" s="71">
        <v>235561223.31999999</v>
      </c>
      <c r="T98" s="74">
        <v>0</v>
      </c>
      <c r="U98" s="81">
        <v>39254026.869999997</v>
      </c>
      <c r="V98" s="81">
        <v>11627792.890000001</v>
      </c>
      <c r="W98" s="71">
        <v>8593291.2923000008</v>
      </c>
      <c r="X98" s="71">
        <f t="shared" si="17"/>
        <v>4296645.6461500004</v>
      </c>
      <c r="Y98" s="71">
        <f t="shared" si="18"/>
        <v>4296645.6461500004</v>
      </c>
      <c r="Z98" s="71">
        <v>143415299.44999999</v>
      </c>
      <c r="AA98" s="72">
        <f t="shared" si="19"/>
        <v>434154988.17615002</v>
      </c>
    </row>
    <row r="99" spans="1:27" ht="24.95" customHeight="1">
      <c r="A99" s="182"/>
      <c r="B99" s="185"/>
      <c r="C99" s="67">
        <v>21</v>
      </c>
      <c r="D99" s="71" t="s">
        <v>316</v>
      </c>
      <c r="E99" s="71">
        <v>280094445.64999998</v>
      </c>
      <c r="F99" s="71">
        <v>0</v>
      </c>
      <c r="G99" s="71">
        <v>46675062.799999997</v>
      </c>
      <c r="H99" s="71">
        <v>13826045.550000001</v>
      </c>
      <c r="I99" s="71">
        <v>10217866.6205</v>
      </c>
      <c r="J99" s="71">
        <v>0</v>
      </c>
      <c r="K99" s="71">
        <f t="shared" si="15"/>
        <v>10217866.6205</v>
      </c>
      <c r="L99" s="71">
        <v>183324879.40000001</v>
      </c>
      <c r="M99" s="72">
        <f t="shared" si="13"/>
        <v>534138300.0205</v>
      </c>
      <c r="N99" s="66"/>
      <c r="O99" s="184"/>
      <c r="P99" s="79">
        <v>16</v>
      </c>
      <c r="Q99" s="182"/>
      <c r="R99" s="80" t="s">
        <v>317</v>
      </c>
      <c r="S99" s="71">
        <v>341510088.86000001</v>
      </c>
      <c r="T99" s="74">
        <v>0</v>
      </c>
      <c r="U99" s="81">
        <v>56909392.869999997</v>
      </c>
      <c r="V99" s="81">
        <v>16857649.690000001</v>
      </c>
      <c r="W99" s="71">
        <v>12458313.9428</v>
      </c>
      <c r="X99" s="71">
        <f t="shared" si="17"/>
        <v>6229156.9714000002</v>
      </c>
      <c r="Y99" s="71">
        <f t="shared" si="18"/>
        <v>6229156.9714000002</v>
      </c>
      <c r="Z99" s="71">
        <v>184751489.66999999</v>
      </c>
      <c r="AA99" s="72">
        <f t="shared" si="19"/>
        <v>606257778.06140006</v>
      </c>
    </row>
    <row r="100" spans="1:27" ht="24.95" customHeight="1">
      <c r="A100" s="67"/>
      <c r="B100" s="175" t="s">
        <v>318</v>
      </c>
      <c r="C100" s="176"/>
      <c r="D100" s="75"/>
      <c r="E100" s="75">
        <f t="shared" ref="E100:M100" si="20">SUM(E79:E99)</f>
        <v>6318373190.8000002</v>
      </c>
      <c r="F100" s="71">
        <v>0</v>
      </c>
      <c r="G100" s="75">
        <f t="shared" si="20"/>
        <v>1052896514.54</v>
      </c>
      <c r="H100" s="75">
        <f t="shared" si="20"/>
        <v>311888068.22000003</v>
      </c>
      <c r="I100" s="75">
        <f t="shared" si="20"/>
        <v>230494733.20640001</v>
      </c>
      <c r="J100" s="75">
        <f t="shared" si="20"/>
        <v>0</v>
      </c>
      <c r="K100" s="75">
        <f t="shared" si="20"/>
        <v>230494733.20640001</v>
      </c>
      <c r="L100" s="75">
        <f t="shared" si="20"/>
        <v>4018238246.6199999</v>
      </c>
      <c r="M100" s="75">
        <f t="shared" si="20"/>
        <v>11931890753.3864</v>
      </c>
      <c r="N100" s="66"/>
      <c r="O100" s="184"/>
      <c r="P100" s="79">
        <v>17</v>
      </c>
      <c r="Q100" s="182"/>
      <c r="R100" s="80" t="s">
        <v>319</v>
      </c>
      <c r="S100" s="71">
        <v>427113695.70999998</v>
      </c>
      <c r="T100" s="74">
        <v>0</v>
      </c>
      <c r="U100" s="81">
        <v>71174415.939999998</v>
      </c>
      <c r="V100" s="81">
        <v>21083222.129999999</v>
      </c>
      <c r="W100" s="71">
        <v>15581140.0132</v>
      </c>
      <c r="X100" s="71">
        <f t="shared" si="17"/>
        <v>7790570.0066</v>
      </c>
      <c r="Y100" s="71">
        <f t="shared" si="18"/>
        <v>7790570.0066</v>
      </c>
      <c r="Z100" s="71">
        <v>215748026.40000001</v>
      </c>
      <c r="AA100" s="72">
        <f t="shared" si="19"/>
        <v>742909930.18659997</v>
      </c>
    </row>
    <row r="101" spans="1:27" ht="24.95" customHeight="1">
      <c r="A101" s="182">
        <v>5</v>
      </c>
      <c r="B101" s="183" t="s">
        <v>320</v>
      </c>
      <c r="C101" s="67">
        <v>1</v>
      </c>
      <c r="D101" s="71" t="s">
        <v>321</v>
      </c>
      <c r="E101" s="71">
        <v>472269516.38</v>
      </c>
      <c r="F101" s="71">
        <v>0</v>
      </c>
      <c r="G101" s="71">
        <v>78699201.950000003</v>
      </c>
      <c r="H101" s="71">
        <v>23312207.539999999</v>
      </c>
      <c r="I101" s="71">
        <v>17228427.776000001</v>
      </c>
      <c r="J101" s="71">
        <v>0</v>
      </c>
      <c r="K101" s="71">
        <f t="shared" ref="K101:K120" si="21">I101-J101</f>
        <v>17228427.776000001</v>
      </c>
      <c r="L101" s="71">
        <v>211876897.06</v>
      </c>
      <c r="M101" s="72">
        <f t="shared" si="13"/>
        <v>803386250.70599997</v>
      </c>
      <c r="N101" s="66"/>
      <c r="O101" s="184"/>
      <c r="P101" s="79">
        <v>18</v>
      </c>
      <c r="Q101" s="182"/>
      <c r="R101" s="80" t="s">
        <v>322</v>
      </c>
      <c r="S101" s="71">
        <v>322631652.08999997</v>
      </c>
      <c r="T101" s="74">
        <v>0</v>
      </c>
      <c r="U101" s="81">
        <v>53763481.789999999</v>
      </c>
      <c r="V101" s="81">
        <v>15925770.710000001</v>
      </c>
      <c r="W101" s="71">
        <v>11769627.137700001</v>
      </c>
      <c r="X101" s="71">
        <f t="shared" si="17"/>
        <v>5884813.5688500004</v>
      </c>
      <c r="Y101" s="71">
        <f t="shared" si="18"/>
        <v>5884813.5688500004</v>
      </c>
      <c r="Z101" s="71">
        <v>174481169.28999999</v>
      </c>
      <c r="AA101" s="72">
        <f t="shared" si="19"/>
        <v>572686887.44885004</v>
      </c>
    </row>
    <row r="102" spans="1:27" ht="24.95" customHeight="1">
      <c r="A102" s="182"/>
      <c r="B102" s="184"/>
      <c r="C102" s="67">
        <v>2</v>
      </c>
      <c r="D102" s="71" t="s">
        <v>90</v>
      </c>
      <c r="E102" s="71">
        <v>570315181.10000002</v>
      </c>
      <c r="F102" s="71">
        <v>0</v>
      </c>
      <c r="G102" s="71">
        <v>95037575.060000002</v>
      </c>
      <c r="H102" s="71">
        <v>28151945.879999999</v>
      </c>
      <c r="I102" s="71">
        <v>20805141.061299998</v>
      </c>
      <c r="J102" s="71">
        <v>0</v>
      </c>
      <c r="K102" s="71">
        <f t="shared" si="21"/>
        <v>20805141.061299998</v>
      </c>
      <c r="L102" s="71">
        <v>254246382.49000001</v>
      </c>
      <c r="M102" s="72">
        <f t="shared" si="13"/>
        <v>968556225.59130001</v>
      </c>
      <c r="N102" s="66"/>
      <c r="O102" s="184"/>
      <c r="P102" s="79">
        <v>19</v>
      </c>
      <c r="Q102" s="182"/>
      <c r="R102" s="80" t="s">
        <v>323</v>
      </c>
      <c r="S102" s="71">
        <v>305482471.18000001</v>
      </c>
      <c r="T102" s="74">
        <v>0</v>
      </c>
      <c r="U102" s="81">
        <v>50905734.659999996</v>
      </c>
      <c r="V102" s="81">
        <v>15079251.4</v>
      </c>
      <c r="W102" s="71">
        <v>11144023.717399999</v>
      </c>
      <c r="X102" s="71">
        <f t="shared" si="17"/>
        <v>5572011.8586999997</v>
      </c>
      <c r="Y102" s="71">
        <f t="shared" si="18"/>
        <v>5572011.8586999997</v>
      </c>
      <c r="Z102" s="71">
        <v>161142923.50999999</v>
      </c>
      <c r="AA102" s="72">
        <f t="shared" si="19"/>
        <v>538182392.60870004</v>
      </c>
    </row>
    <row r="103" spans="1:27" ht="24.95" customHeight="1">
      <c r="A103" s="182"/>
      <c r="B103" s="184"/>
      <c r="C103" s="67">
        <v>3</v>
      </c>
      <c r="D103" s="71" t="s">
        <v>324</v>
      </c>
      <c r="E103" s="71">
        <v>249425329.27000001</v>
      </c>
      <c r="F103" s="71">
        <v>0</v>
      </c>
      <c r="G103" s="71">
        <v>41564347.640000001</v>
      </c>
      <c r="H103" s="71">
        <v>12312154.060000001</v>
      </c>
      <c r="I103" s="71">
        <v>9099054.9290999994</v>
      </c>
      <c r="J103" s="71">
        <v>0</v>
      </c>
      <c r="K103" s="71">
        <f t="shared" si="21"/>
        <v>9099054.9290999994</v>
      </c>
      <c r="L103" s="71">
        <v>148675778.02000001</v>
      </c>
      <c r="M103" s="72">
        <f t="shared" si="13"/>
        <v>461076663.91909999</v>
      </c>
      <c r="N103" s="66"/>
      <c r="O103" s="184"/>
      <c r="P103" s="79">
        <v>20</v>
      </c>
      <c r="Q103" s="182"/>
      <c r="R103" s="80" t="s">
        <v>325</v>
      </c>
      <c r="S103" s="71">
        <v>327551064.85000002</v>
      </c>
      <c r="T103" s="74">
        <v>0</v>
      </c>
      <c r="U103" s="81">
        <v>54583254.909999996</v>
      </c>
      <c r="V103" s="81">
        <v>16168603.18</v>
      </c>
      <c r="W103" s="71">
        <v>11949087.688300001</v>
      </c>
      <c r="X103" s="71">
        <f t="shared" si="17"/>
        <v>5974543.8441500003</v>
      </c>
      <c r="Y103" s="71">
        <f t="shared" si="18"/>
        <v>5974543.8441500003</v>
      </c>
      <c r="Z103" s="71">
        <v>171612737.65000001</v>
      </c>
      <c r="AA103" s="72">
        <f t="shared" si="19"/>
        <v>575890204.43414998</v>
      </c>
    </row>
    <row r="104" spans="1:27" ht="24.95" customHeight="1">
      <c r="A104" s="182"/>
      <c r="B104" s="184"/>
      <c r="C104" s="67">
        <v>4</v>
      </c>
      <c r="D104" s="71" t="s">
        <v>326</v>
      </c>
      <c r="E104" s="71">
        <v>294779986.49000001</v>
      </c>
      <c r="F104" s="71">
        <v>0</v>
      </c>
      <c r="G104" s="71">
        <v>49122267.859999999</v>
      </c>
      <c r="H104" s="71">
        <v>14550954.460000001</v>
      </c>
      <c r="I104" s="71">
        <v>10753596.2644</v>
      </c>
      <c r="J104" s="71">
        <v>0</v>
      </c>
      <c r="K104" s="71">
        <f t="shared" si="21"/>
        <v>10753596.2644</v>
      </c>
      <c r="L104" s="71">
        <v>165869099.02000001</v>
      </c>
      <c r="M104" s="72">
        <f t="shared" si="13"/>
        <v>535075904.09439999</v>
      </c>
      <c r="N104" s="66"/>
      <c r="O104" s="185"/>
      <c r="P104" s="79">
        <v>21</v>
      </c>
      <c r="Q104" s="182"/>
      <c r="R104" s="80" t="s">
        <v>327</v>
      </c>
      <c r="S104" s="71">
        <v>320497404.44999999</v>
      </c>
      <c r="T104" s="74">
        <v>0</v>
      </c>
      <c r="U104" s="81">
        <v>53407829.799999997</v>
      </c>
      <c r="V104" s="81">
        <v>15820419.800000001</v>
      </c>
      <c r="W104" s="71">
        <v>11691769.622500001</v>
      </c>
      <c r="X104" s="71">
        <f t="shared" si="17"/>
        <v>5845884.8112500003</v>
      </c>
      <c r="Y104" s="71">
        <f t="shared" si="18"/>
        <v>5845884.8112500003</v>
      </c>
      <c r="Z104" s="71">
        <v>169325776.19999999</v>
      </c>
      <c r="AA104" s="72">
        <f t="shared" si="19"/>
        <v>564897315.06124997</v>
      </c>
    </row>
    <row r="105" spans="1:27" ht="24.95" customHeight="1">
      <c r="A105" s="182"/>
      <c r="B105" s="184"/>
      <c r="C105" s="67">
        <v>5</v>
      </c>
      <c r="D105" s="71" t="s">
        <v>328</v>
      </c>
      <c r="E105" s="71">
        <v>373940552.76999998</v>
      </c>
      <c r="F105" s="71">
        <v>0</v>
      </c>
      <c r="G105" s="71">
        <v>62313619.780000001</v>
      </c>
      <c r="H105" s="71">
        <v>18458484.98</v>
      </c>
      <c r="I105" s="71">
        <v>13641379.726</v>
      </c>
      <c r="J105" s="71">
        <v>0</v>
      </c>
      <c r="K105" s="71">
        <f t="shared" si="21"/>
        <v>13641379.726</v>
      </c>
      <c r="L105" s="71">
        <v>191817464.12</v>
      </c>
      <c r="M105" s="72">
        <f t="shared" si="13"/>
        <v>660171501.37600005</v>
      </c>
      <c r="N105" s="66"/>
      <c r="O105" s="67"/>
      <c r="P105" s="176" t="s">
        <v>329</v>
      </c>
      <c r="Q105" s="179"/>
      <c r="R105" s="75"/>
      <c r="S105" s="75">
        <f>SUM(S84:S104)</f>
        <v>6812501970.1400003</v>
      </c>
      <c r="T105" s="74">
        <v>0</v>
      </c>
      <c r="U105" s="75">
        <f t="shared" ref="U105:AA105" si="22">SUM(U84:U104)</f>
        <v>1135238353.77</v>
      </c>
      <c r="V105" s="75">
        <f t="shared" si="22"/>
        <v>336279294.52999997</v>
      </c>
      <c r="W105" s="75">
        <f t="shared" si="22"/>
        <v>248520588.55340001</v>
      </c>
      <c r="X105" s="75">
        <f t="shared" si="22"/>
        <v>124260294.2767</v>
      </c>
      <c r="Y105" s="75">
        <f t="shared" si="22"/>
        <v>124260294.2767</v>
      </c>
      <c r="Z105" s="75">
        <f t="shared" si="22"/>
        <v>3642272359.7399998</v>
      </c>
      <c r="AA105" s="75">
        <f t="shared" si="22"/>
        <v>12050552272.456699</v>
      </c>
    </row>
    <row r="106" spans="1:27" ht="24.95" customHeight="1">
      <c r="A106" s="182"/>
      <c r="B106" s="184"/>
      <c r="C106" s="67">
        <v>6</v>
      </c>
      <c r="D106" s="71" t="s">
        <v>330</v>
      </c>
      <c r="E106" s="71">
        <v>247617735.97999999</v>
      </c>
      <c r="F106" s="71">
        <v>0</v>
      </c>
      <c r="G106" s="71">
        <v>41263129.490000002</v>
      </c>
      <c r="H106" s="71">
        <v>12222927.48</v>
      </c>
      <c r="I106" s="71">
        <v>9033113.7886999995</v>
      </c>
      <c r="J106" s="71">
        <v>0</v>
      </c>
      <c r="K106" s="71">
        <f t="shared" si="21"/>
        <v>9033113.7886999995</v>
      </c>
      <c r="L106" s="71">
        <v>150152134.97</v>
      </c>
      <c r="M106" s="72">
        <f t="shared" si="13"/>
        <v>460289041.7087</v>
      </c>
      <c r="N106" s="66"/>
      <c r="O106" s="183">
        <v>23</v>
      </c>
      <c r="P106" s="79">
        <v>1</v>
      </c>
      <c r="Q106" s="182" t="s">
        <v>108</v>
      </c>
      <c r="R106" s="80" t="s">
        <v>331</v>
      </c>
      <c r="S106" s="71">
        <v>276798386.31999999</v>
      </c>
      <c r="T106" s="74">
        <v>0</v>
      </c>
      <c r="U106" s="71">
        <v>46125806.020000003</v>
      </c>
      <c r="V106" s="71">
        <v>13663345.199999999</v>
      </c>
      <c r="W106" s="71">
        <v>10097626.1263</v>
      </c>
      <c r="X106" s="71">
        <f t="shared" ref="X106:X121" si="23">W106/2</f>
        <v>5048813.0631499998</v>
      </c>
      <c r="Y106" s="71">
        <f t="shared" ref="Y106:Y121" si="24">W106-X106</f>
        <v>5048813.0631499998</v>
      </c>
      <c r="Z106" s="71">
        <v>173448210.43000001</v>
      </c>
      <c r="AA106" s="72">
        <f t="shared" si="19"/>
        <v>515084561.03315002</v>
      </c>
    </row>
    <row r="107" spans="1:27" ht="24.95" customHeight="1">
      <c r="A107" s="182"/>
      <c r="B107" s="184"/>
      <c r="C107" s="67">
        <v>7</v>
      </c>
      <c r="D107" s="71" t="s">
        <v>332</v>
      </c>
      <c r="E107" s="71">
        <v>395042382.83999997</v>
      </c>
      <c r="F107" s="71">
        <v>0</v>
      </c>
      <c r="G107" s="71">
        <v>65830038.119999997</v>
      </c>
      <c r="H107" s="71">
        <v>19500115.289999999</v>
      </c>
      <c r="I107" s="71">
        <v>14411176.087300001</v>
      </c>
      <c r="J107" s="71">
        <v>0</v>
      </c>
      <c r="K107" s="71">
        <f t="shared" si="21"/>
        <v>14411176.087300001</v>
      </c>
      <c r="L107" s="71">
        <v>200784631.44</v>
      </c>
      <c r="M107" s="72">
        <f t="shared" si="13"/>
        <v>695568343.7773</v>
      </c>
      <c r="N107" s="66"/>
      <c r="O107" s="184"/>
      <c r="P107" s="79">
        <v>2</v>
      </c>
      <c r="Q107" s="182"/>
      <c r="R107" s="80" t="s">
        <v>333</v>
      </c>
      <c r="S107" s="71">
        <v>455178899.91000003</v>
      </c>
      <c r="T107" s="74">
        <v>0</v>
      </c>
      <c r="U107" s="71">
        <v>75851214.030000001</v>
      </c>
      <c r="V107" s="71">
        <v>22468579.09</v>
      </c>
      <c r="W107" s="71">
        <v>16604960.7908</v>
      </c>
      <c r="X107" s="71">
        <f t="shared" si="23"/>
        <v>8302480.3953999998</v>
      </c>
      <c r="Y107" s="71">
        <f t="shared" si="24"/>
        <v>8302480.3953999998</v>
      </c>
      <c r="Z107" s="71">
        <v>194847138.31</v>
      </c>
      <c r="AA107" s="72">
        <f t="shared" si="19"/>
        <v>756648311.73539996</v>
      </c>
    </row>
    <row r="108" spans="1:27" ht="24.95" customHeight="1">
      <c r="A108" s="182"/>
      <c r="B108" s="184"/>
      <c r="C108" s="67">
        <v>8</v>
      </c>
      <c r="D108" s="71" t="s">
        <v>334</v>
      </c>
      <c r="E108" s="71">
        <v>398783772.31</v>
      </c>
      <c r="F108" s="71">
        <v>0</v>
      </c>
      <c r="G108" s="71">
        <v>66453504.920000002</v>
      </c>
      <c r="H108" s="71">
        <v>19684798.07</v>
      </c>
      <c r="I108" s="71">
        <v>14547662.2588</v>
      </c>
      <c r="J108" s="71">
        <v>0</v>
      </c>
      <c r="K108" s="71">
        <f t="shared" si="21"/>
        <v>14547662.2588</v>
      </c>
      <c r="L108" s="71">
        <v>191526471.28</v>
      </c>
      <c r="M108" s="72">
        <f t="shared" si="13"/>
        <v>690996208.83879995</v>
      </c>
      <c r="N108" s="66"/>
      <c r="O108" s="184"/>
      <c r="P108" s="79">
        <v>3</v>
      </c>
      <c r="Q108" s="182"/>
      <c r="R108" s="80" t="s">
        <v>335</v>
      </c>
      <c r="S108" s="71">
        <v>348866054.81</v>
      </c>
      <c r="T108" s="74">
        <v>0</v>
      </c>
      <c r="U108" s="71">
        <v>58135194.310000002</v>
      </c>
      <c r="V108" s="71">
        <v>17220755.5</v>
      </c>
      <c r="W108" s="71">
        <v>12726660.138599999</v>
      </c>
      <c r="X108" s="71">
        <f t="shared" si="23"/>
        <v>6363330.0692999996</v>
      </c>
      <c r="Y108" s="71">
        <f t="shared" si="24"/>
        <v>6363330.0692999996</v>
      </c>
      <c r="Z108" s="71">
        <v>192787764.71000001</v>
      </c>
      <c r="AA108" s="72">
        <f t="shared" si="19"/>
        <v>623373099.39929998</v>
      </c>
    </row>
    <row r="109" spans="1:27" ht="24.95" customHeight="1">
      <c r="A109" s="182"/>
      <c r="B109" s="184"/>
      <c r="C109" s="67">
        <v>9</v>
      </c>
      <c r="D109" s="71" t="s">
        <v>336</v>
      </c>
      <c r="E109" s="71">
        <v>280500244.81</v>
      </c>
      <c r="F109" s="71">
        <v>0</v>
      </c>
      <c r="G109" s="71">
        <v>46742685.369999997</v>
      </c>
      <c r="H109" s="71">
        <v>13846076.65</v>
      </c>
      <c r="I109" s="71">
        <v>10232670.2048</v>
      </c>
      <c r="J109" s="71">
        <v>0</v>
      </c>
      <c r="K109" s="71">
        <f t="shared" si="21"/>
        <v>10232670.2048</v>
      </c>
      <c r="L109" s="71">
        <v>167427676.25999999</v>
      </c>
      <c r="M109" s="72">
        <f t="shared" si="13"/>
        <v>518749353.29479998</v>
      </c>
      <c r="N109" s="66"/>
      <c r="O109" s="184"/>
      <c r="P109" s="79">
        <v>4</v>
      </c>
      <c r="Q109" s="182"/>
      <c r="R109" s="80" t="s">
        <v>98</v>
      </c>
      <c r="S109" s="71">
        <v>212451666.38999999</v>
      </c>
      <c r="T109" s="74">
        <v>0</v>
      </c>
      <c r="U109" s="71">
        <v>35403040.039999999</v>
      </c>
      <c r="V109" s="71">
        <v>10487057</v>
      </c>
      <c r="W109" s="71">
        <v>7750252.9028000003</v>
      </c>
      <c r="X109" s="71">
        <f t="shared" si="23"/>
        <v>3875126.4514000001</v>
      </c>
      <c r="Y109" s="71">
        <f t="shared" si="24"/>
        <v>3875126.4514000001</v>
      </c>
      <c r="Z109" s="71">
        <v>154997614.78999999</v>
      </c>
      <c r="AA109" s="72">
        <f t="shared" si="19"/>
        <v>417214504.67140001</v>
      </c>
    </row>
    <row r="110" spans="1:27" ht="24.95" customHeight="1">
      <c r="A110" s="182"/>
      <c r="B110" s="184"/>
      <c r="C110" s="67">
        <v>10</v>
      </c>
      <c r="D110" s="71" t="s">
        <v>337</v>
      </c>
      <c r="E110" s="71">
        <v>321254643.48000002</v>
      </c>
      <c r="F110" s="71">
        <v>0</v>
      </c>
      <c r="G110" s="71">
        <v>53534016.460000001</v>
      </c>
      <c r="H110" s="71">
        <v>15857798.699999999</v>
      </c>
      <c r="I110" s="71">
        <v>11719393.759</v>
      </c>
      <c r="J110" s="71">
        <v>0</v>
      </c>
      <c r="K110" s="71">
        <f t="shared" si="21"/>
        <v>11719393.759</v>
      </c>
      <c r="L110" s="71">
        <v>186249938.56999999</v>
      </c>
      <c r="M110" s="72">
        <f t="shared" si="13"/>
        <v>588615790.96899998</v>
      </c>
      <c r="N110" s="66"/>
      <c r="O110" s="184"/>
      <c r="P110" s="79">
        <v>5</v>
      </c>
      <c r="Q110" s="182"/>
      <c r="R110" s="80" t="s">
        <v>338</v>
      </c>
      <c r="S110" s="71">
        <v>368625812.24000001</v>
      </c>
      <c r="T110" s="74">
        <v>0</v>
      </c>
      <c r="U110" s="71">
        <v>61427969.060000002</v>
      </c>
      <c r="V110" s="71">
        <v>18196138.309999999</v>
      </c>
      <c r="W110" s="71">
        <v>13447497.588400001</v>
      </c>
      <c r="X110" s="71">
        <f t="shared" si="23"/>
        <v>6723748.7942000004</v>
      </c>
      <c r="Y110" s="71">
        <f t="shared" si="24"/>
        <v>6723748.7942000004</v>
      </c>
      <c r="Z110" s="71">
        <v>193966427.47</v>
      </c>
      <c r="AA110" s="72">
        <f t="shared" si="19"/>
        <v>648940095.87419999</v>
      </c>
    </row>
    <row r="111" spans="1:27" ht="24.95" customHeight="1">
      <c r="A111" s="182"/>
      <c r="B111" s="184"/>
      <c r="C111" s="67">
        <v>11</v>
      </c>
      <c r="D111" s="71" t="s">
        <v>339</v>
      </c>
      <c r="E111" s="71">
        <v>248576685.31</v>
      </c>
      <c r="F111" s="71">
        <v>0</v>
      </c>
      <c r="G111" s="71">
        <v>41422929.229999997</v>
      </c>
      <c r="H111" s="71">
        <v>12270263.220000001</v>
      </c>
      <c r="I111" s="71">
        <v>9068096.3331000004</v>
      </c>
      <c r="J111" s="71">
        <v>0</v>
      </c>
      <c r="K111" s="71">
        <f t="shared" si="21"/>
        <v>9068096.3331000004</v>
      </c>
      <c r="L111" s="71">
        <v>157353498.97</v>
      </c>
      <c r="M111" s="72">
        <f t="shared" si="13"/>
        <v>468691473.06309998</v>
      </c>
      <c r="N111" s="66"/>
      <c r="O111" s="184"/>
      <c r="P111" s="79">
        <v>6</v>
      </c>
      <c r="Q111" s="182"/>
      <c r="R111" s="80" t="s">
        <v>340</v>
      </c>
      <c r="S111" s="71">
        <v>316829197.38</v>
      </c>
      <c r="T111" s="74">
        <v>0</v>
      </c>
      <c r="U111" s="71">
        <v>52796558.159999996</v>
      </c>
      <c r="V111" s="71">
        <v>15639349.460000001</v>
      </c>
      <c r="W111" s="71">
        <v>11557953.149700001</v>
      </c>
      <c r="X111" s="71">
        <f t="shared" si="23"/>
        <v>5778976.5748500004</v>
      </c>
      <c r="Y111" s="71">
        <f t="shared" si="24"/>
        <v>5778976.5748500004</v>
      </c>
      <c r="Z111" s="71">
        <v>193520015.06999999</v>
      </c>
      <c r="AA111" s="72">
        <f t="shared" si="19"/>
        <v>584564096.64485002</v>
      </c>
    </row>
    <row r="112" spans="1:27" ht="24.95" customHeight="1">
      <c r="A112" s="182"/>
      <c r="B112" s="184"/>
      <c r="C112" s="67">
        <v>12</v>
      </c>
      <c r="D112" s="71" t="s">
        <v>341</v>
      </c>
      <c r="E112" s="71">
        <v>384946900</v>
      </c>
      <c r="F112" s="71">
        <v>0</v>
      </c>
      <c r="G112" s="71">
        <v>64147722.369999997</v>
      </c>
      <c r="H112" s="71">
        <v>19001781.219999999</v>
      </c>
      <c r="I112" s="71">
        <v>14042892.1077</v>
      </c>
      <c r="J112" s="71">
        <v>0</v>
      </c>
      <c r="K112" s="71">
        <f t="shared" si="21"/>
        <v>14042892.1077</v>
      </c>
      <c r="L112" s="71">
        <v>203254333.30000001</v>
      </c>
      <c r="M112" s="72">
        <f t="shared" si="13"/>
        <v>685393628.99769998</v>
      </c>
      <c r="N112" s="66"/>
      <c r="O112" s="184"/>
      <c r="P112" s="79">
        <v>7</v>
      </c>
      <c r="Q112" s="182"/>
      <c r="R112" s="80" t="s">
        <v>342</v>
      </c>
      <c r="S112" s="71">
        <v>320243734.94</v>
      </c>
      <c r="T112" s="74">
        <v>0</v>
      </c>
      <c r="U112" s="71">
        <v>53365558.210000001</v>
      </c>
      <c r="V112" s="71">
        <v>15807898.15</v>
      </c>
      <c r="W112" s="71">
        <v>11682515.7388</v>
      </c>
      <c r="X112" s="71">
        <f t="shared" si="23"/>
        <v>5841257.8694000002</v>
      </c>
      <c r="Y112" s="71">
        <f t="shared" si="24"/>
        <v>5841257.8694000002</v>
      </c>
      <c r="Z112" s="71">
        <v>194649191.00999999</v>
      </c>
      <c r="AA112" s="72">
        <f t="shared" si="19"/>
        <v>589907640.17939997</v>
      </c>
    </row>
    <row r="113" spans="1:27" ht="24.95" customHeight="1">
      <c r="A113" s="182"/>
      <c r="B113" s="184"/>
      <c r="C113" s="67">
        <v>13</v>
      </c>
      <c r="D113" s="71" t="s">
        <v>343</v>
      </c>
      <c r="E113" s="71">
        <v>316600454.20999998</v>
      </c>
      <c r="F113" s="71">
        <v>0</v>
      </c>
      <c r="G113" s="71">
        <v>52758440.289999999</v>
      </c>
      <c r="H113" s="71">
        <v>15628058.220000001</v>
      </c>
      <c r="I113" s="71">
        <v>11549608.581599999</v>
      </c>
      <c r="J113" s="71">
        <v>0</v>
      </c>
      <c r="K113" s="71">
        <f t="shared" si="21"/>
        <v>11549608.581599999</v>
      </c>
      <c r="L113" s="71">
        <v>165017513.24000001</v>
      </c>
      <c r="M113" s="72">
        <f t="shared" si="13"/>
        <v>561554074.54159999</v>
      </c>
      <c r="N113" s="66"/>
      <c r="O113" s="184"/>
      <c r="P113" s="79">
        <v>8</v>
      </c>
      <c r="Q113" s="182"/>
      <c r="R113" s="80" t="s">
        <v>344</v>
      </c>
      <c r="S113" s="71">
        <v>377637623.89999998</v>
      </c>
      <c r="T113" s="74">
        <v>0</v>
      </c>
      <c r="U113" s="71">
        <v>62929701.359999999</v>
      </c>
      <c r="V113" s="71">
        <v>18640980.109999999</v>
      </c>
      <c r="W113" s="71">
        <v>13776249.1611</v>
      </c>
      <c r="X113" s="71">
        <f t="shared" si="23"/>
        <v>6888124.5805500001</v>
      </c>
      <c r="Y113" s="71">
        <f t="shared" si="24"/>
        <v>6888124.5805500001</v>
      </c>
      <c r="Z113" s="71">
        <v>234850792.66999999</v>
      </c>
      <c r="AA113" s="72">
        <f t="shared" si="19"/>
        <v>700947222.62055004</v>
      </c>
    </row>
    <row r="114" spans="1:27" ht="24.95" customHeight="1">
      <c r="A114" s="182"/>
      <c r="B114" s="184"/>
      <c r="C114" s="67">
        <v>14</v>
      </c>
      <c r="D114" s="71" t="s">
        <v>345</v>
      </c>
      <c r="E114" s="71">
        <v>369689780.10000002</v>
      </c>
      <c r="F114" s="71">
        <v>0</v>
      </c>
      <c r="G114" s="71">
        <v>61605269.140000001</v>
      </c>
      <c r="H114" s="71">
        <v>18248657.98</v>
      </c>
      <c r="I114" s="71">
        <v>13486311.216499999</v>
      </c>
      <c r="J114" s="71">
        <v>0</v>
      </c>
      <c r="K114" s="71">
        <f t="shared" si="21"/>
        <v>13486311.216499999</v>
      </c>
      <c r="L114" s="71">
        <v>194882038.84999999</v>
      </c>
      <c r="M114" s="72">
        <f t="shared" si="13"/>
        <v>657912057.28649998</v>
      </c>
      <c r="N114" s="66"/>
      <c r="O114" s="184"/>
      <c r="P114" s="79">
        <v>9</v>
      </c>
      <c r="Q114" s="182"/>
      <c r="R114" s="80" t="s">
        <v>346</v>
      </c>
      <c r="S114" s="71">
        <v>273007243.74000001</v>
      </c>
      <c r="T114" s="74">
        <v>0</v>
      </c>
      <c r="U114" s="71">
        <v>45494048.340000004</v>
      </c>
      <c r="V114" s="71">
        <v>13476206.5</v>
      </c>
      <c r="W114" s="71">
        <v>9959324.9574999996</v>
      </c>
      <c r="X114" s="71">
        <f t="shared" si="23"/>
        <v>4979662.4787499998</v>
      </c>
      <c r="Y114" s="71">
        <f t="shared" si="24"/>
        <v>4979662.4787499998</v>
      </c>
      <c r="Z114" s="71">
        <v>179163680.96000001</v>
      </c>
      <c r="AA114" s="72">
        <f t="shared" si="19"/>
        <v>516120842.01875001</v>
      </c>
    </row>
    <row r="115" spans="1:27" ht="24.95" customHeight="1">
      <c r="A115" s="182"/>
      <c r="B115" s="184"/>
      <c r="C115" s="67">
        <v>15</v>
      </c>
      <c r="D115" s="71" t="s">
        <v>347</v>
      </c>
      <c r="E115" s="71">
        <v>473749276.37</v>
      </c>
      <c r="F115" s="71">
        <v>0</v>
      </c>
      <c r="G115" s="71">
        <v>78945789.810000002</v>
      </c>
      <c r="H115" s="71">
        <v>23385251.579999998</v>
      </c>
      <c r="I115" s="71">
        <v>17282409.532699998</v>
      </c>
      <c r="J115" s="71">
        <v>0</v>
      </c>
      <c r="K115" s="71">
        <f t="shared" si="21"/>
        <v>17282409.532699998</v>
      </c>
      <c r="L115" s="71">
        <v>226766245.50999999</v>
      </c>
      <c r="M115" s="72">
        <f t="shared" si="13"/>
        <v>820128972.80270004</v>
      </c>
      <c r="N115" s="66"/>
      <c r="O115" s="184"/>
      <c r="P115" s="79">
        <v>10</v>
      </c>
      <c r="Q115" s="182"/>
      <c r="R115" s="80" t="s">
        <v>348</v>
      </c>
      <c r="S115" s="71">
        <v>363052426.74000001</v>
      </c>
      <c r="T115" s="74">
        <v>0</v>
      </c>
      <c r="U115" s="71">
        <v>60499217.630000003</v>
      </c>
      <c r="V115" s="71">
        <v>17921024.390000001</v>
      </c>
      <c r="W115" s="71">
        <v>13244180.0627</v>
      </c>
      <c r="X115" s="71">
        <f t="shared" si="23"/>
        <v>6622090.0313499998</v>
      </c>
      <c r="Y115" s="71">
        <f t="shared" si="24"/>
        <v>6622090.0313499998</v>
      </c>
      <c r="Z115" s="71">
        <v>172862874.08000001</v>
      </c>
      <c r="AA115" s="72">
        <f t="shared" si="19"/>
        <v>620957632.87135005</v>
      </c>
    </row>
    <row r="116" spans="1:27" ht="24.95" customHeight="1">
      <c r="A116" s="182"/>
      <c r="B116" s="184"/>
      <c r="C116" s="67">
        <v>16</v>
      </c>
      <c r="D116" s="71" t="s">
        <v>349</v>
      </c>
      <c r="E116" s="71">
        <v>355160424.44</v>
      </c>
      <c r="F116" s="71">
        <v>0</v>
      </c>
      <c r="G116" s="71">
        <v>59184090.859999999</v>
      </c>
      <c r="H116" s="71">
        <v>17531458.710000001</v>
      </c>
      <c r="I116" s="71">
        <v>12956279.2202</v>
      </c>
      <c r="J116" s="71">
        <v>0</v>
      </c>
      <c r="K116" s="71">
        <f t="shared" si="21"/>
        <v>12956279.2202</v>
      </c>
      <c r="L116" s="71">
        <v>187285553.47999999</v>
      </c>
      <c r="M116" s="72">
        <f t="shared" si="13"/>
        <v>632117806.71019995</v>
      </c>
      <c r="N116" s="66"/>
      <c r="O116" s="184"/>
      <c r="P116" s="79">
        <v>11</v>
      </c>
      <c r="Q116" s="182"/>
      <c r="R116" s="80" t="s">
        <v>350</v>
      </c>
      <c r="S116" s="71">
        <v>287802315.68000001</v>
      </c>
      <c r="T116" s="74">
        <v>0</v>
      </c>
      <c r="U116" s="71">
        <v>47959505.700000003</v>
      </c>
      <c r="V116" s="71">
        <v>14206522.08</v>
      </c>
      <c r="W116" s="71">
        <v>10499050.3039</v>
      </c>
      <c r="X116" s="71">
        <f t="shared" si="23"/>
        <v>5249525.1519499999</v>
      </c>
      <c r="Y116" s="71">
        <f t="shared" si="24"/>
        <v>5249525.1519499999</v>
      </c>
      <c r="Z116" s="71">
        <v>168900835.16</v>
      </c>
      <c r="AA116" s="72">
        <f t="shared" si="19"/>
        <v>524118703.77195001</v>
      </c>
    </row>
    <row r="117" spans="1:27" ht="24.95" customHeight="1">
      <c r="A117" s="182"/>
      <c r="B117" s="184"/>
      <c r="C117" s="67">
        <v>17</v>
      </c>
      <c r="D117" s="71" t="s">
        <v>351</v>
      </c>
      <c r="E117" s="71">
        <v>349327509.95999998</v>
      </c>
      <c r="F117" s="71">
        <v>0</v>
      </c>
      <c r="G117" s="71">
        <v>58212091.399999999</v>
      </c>
      <c r="H117" s="71">
        <v>17243533.890000001</v>
      </c>
      <c r="I117" s="71">
        <v>12743494.057499999</v>
      </c>
      <c r="J117" s="71">
        <v>0</v>
      </c>
      <c r="K117" s="71">
        <f t="shared" si="21"/>
        <v>12743494.057499999</v>
      </c>
      <c r="L117" s="71">
        <v>183670437.81999999</v>
      </c>
      <c r="M117" s="72">
        <f t="shared" si="13"/>
        <v>621197067.12750006</v>
      </c>
      <c r="N117" s="66"/>
      <c r="O117" s="184"/>
      <c r="P117" s="79">
        <v>12</v>
      </c>
      <c r="Q117" s="182"/>
      <c r="R117" s="80" t="s">
        <v>352</v>
      </c>
      <c r="S117" s="71">
        <v>255635464.50999999</v>
      </c>
      <c r="T117" s="74">
        <v>0</v>
      </c>
      <c r="U117" s="71">
        <v>42599207.329999998</v>
      </c>
      <c r="V117" s="71">
        <v>12618699.27</v>
      </c>
      <c r="W117" s="71">
        <v>9325601.1334000006</v>
      </c>
      <c r="X117" s="71">
        <f t="shared" si="23"/>
        <v>4662800.5667000003</v>
      </c>
      <c r="Y117" s="71">
        <f t="shared" si="24"/>
        <v>4662800.5667000003</v>
      </c>
      <c r="Z117" s="71">
        <v>163973287.66</v>
      </c>
      <c r="AA117" s="72">
        <f t="shared" si="19"/>
        <v>479489459.33670002</v>
      </c>
    </row>
    <row r="118" spans="1:27" ht="24.95" customHeight="1">
      <c r="A118" s="182"/>
      <c r="B118" s="184"/>
      <c r="C118" s="67">
        <v>18</v>
      </c>
      <c r="D118" s="71" t="s">
        <v>353</v>
      </c>
      <c r="E118" s="71">
        <v>491262672.11000001</v>
      </c>
      <c r="F118" s="71">
        <v>0</v>
      </c>
      <c r="G118" s="71">
        <v>81864229.849999994</v>
      </c>
      <c r="H118" s="71">
        <v>24249749.260000002</v>
      </c>
      <c r="I118" s="71">
        <v>17921299.537599999</v>
      </c>
      <c r="J118" s="71">
        <v>0</v>
      </c>
      <c r="K118" s="71">
        <f t="shared" si="21"/>
        <v>17921299.537599999</v>
      </c>
      <c r="L118" s="71">
        <v>217284363.66</v>
      </c>
      <c r="M118" s="72">
        <f t="shared" si="13"/>
        <v>832582314.41760004</v>
      </c>
      <c r="N118" s="66"/>
      <c r="O118" s="184"/>
      <c r="P118" s="79">
        <v>13</v>
      </c>
      <c r="Q118" s="182"/>
      <c r="R118" s="80" t="s">
        <v>354</v>
      </c>
      <c r="S118" s="71">
        <v>213894496.41999999</v>
      </c>
      <c r="T118" s="74">
        <v>0</v>
      </c>
      <c r="U118" s="71">
        <v>35643473.880000003</v>
      </c>
      <c r="V118" s="71">
        <v>10558278.1</v>
      </c>
      <c r="W118" s="71">
        <v>7802887.4519999996</v>
      </c>
      <c r="X118" s="71">
        <f t="shared" si="23"/>
        <v>3901443.7259999998</v>
      </c>
      <c r="Y118" s="71">
        <f t="shared" si="24"/>
        <v>3901443.7259999998</v>
      </c>
      <c r="Z118" s="71">
        <v>155711307.59</v>
      </c>
      <c r="AA118" s="72">
        <f t="shared" si="19"/>
        <v>419708999.71600002</v>
      </c>
    </row>
    <row r="119" spans="1:27" ht="24.95" customHeight="1">
      <c r="A119" s="182"/>
      <c r="B119" s="184"/>
      <c r="C119" s="67">
        <v>19</v>
      </c>
      <c r="D119" s="71" t="s">
        <v>355</v>
      </c>
      <c r="E119" s="71">
        <v>273416164.88999999</v>
      </c>
      <c r="F119" s="71">
        <v>0</v>
      </c>
      <c r="G119" s="71">
        <v>45562191.140000001</v>
      </c>
      <c r="H119" s="71">
        <v>13496391.699999999</v>
      </c>
      <c r="I119" s="71">
        <v>9974242.4319000002</v>
      </c>
      <c r="J119" s="71">
        <v>0</v>
      </c>
      <c r="K119" s="71">
        <f t="shared" si="21"/>
        <v>9974242.4319000002</v>
      </c>
      <c r="L119" s="71">
        <v>156538255.08000001</v>
      </c>
      <c r="M119" s="72">
        <f t="shared" si="13"/>
        <v>498987245.24190003</v>
      </c>
      <c r="N119" s="66"/>
      <c r="O119" s="184"/>
      <c r="P119" s="79">
        <v>14</v>
      </c>
      <c r="Q119" s="182"/>
      <c r="R119" s="80" t="s">
        <v>356</v>
      </c>
      <c r="S119" s="71">
        <v>212987480.83000001</v>
      </c>
      <c r="T119" s="74">
        <v>0</v>
      </c>
      <c r="U119" s="71">
        <v>35492328.399999999</v>
      </c>
      <c r="V119" s="71">
        <v>10513505.92</v>
      </c>
      <c r="W119" s="71">
        <v>7769799.4544000002</v>
      </c>
      <c r="X119" s="71">
        <f t="shared" si="23"/>
        <v>3884899.7272000001</v>
      </c>
      <c r="Y119" s="71">
        <f t="shared" si="24"/>
        <v>3884899.7272000001</v>
      </c>
      <c r="Z119" s="71">
        <v>156257466.88</v>
      </c>
      <c r="AA119" s="72">
        <f t="shared" si="19"/>
        <v>419135681.7572</v>
      </c>
    </row>
    <row r="120" spans="1:27" ht="24.95" customHeight="1">
      <c r="A120" s="182"/>
      <c r="B120" s="185"/>
      <c r="C120" s="67">
        <v>20</v>
      </c>
      <c r="D120" s="71" t="s">
        <v>357</v>
      </c>
      <c r="E120" s="71">
        <v>305944685.99000001</v>
      </c>
      <c r="F120" s="71">
        <v>0</v>
      </c>
      <c r="G120" s="71">
        <v>50982758.350000001</v>
      </c>
      <c r="H120" s="71">
        <v>15102067.289999999</v>
      </c>
      <c r="I120" s="71">
        <v>11160885.3489</v>
      </c>
      <c r="J120" s="71">
        <v>0</v>
      </c>
      <c r="K120" s="71">
        <f t="shared" si="21"/>
        <v>11160885.3489</v>
      </c>
      <c r="L120" s="71">
        <v>176316747.19</v>
      </c>
      <c r="M120" s="72">
        <f t="shared" si="13"/>
        <v>559507144.16890001</v>
      </c>
      <c r="N120" s="66"/>
      <c r="O120" s="184"/>
      <c r="P120" s="79">
        <v>15</v>
      </c>
      <c r="Q120" s="182"/>
      <c r="R120" s="80" t="s">
        <v>358</v>
      </c>
      <c r="S120" s="71">
        <v>243196271.25</v>
      </c>
      <c r="T120" s="74">
        <v>0</v>
      </c>
      <c r="U120" s="71">
        <v>40526334.649999999</v>
      </c>
      <c r="V120" s="71">
        <v>12004674.77</v>
      </c>
      <c r="W120" s="71">
        <v>8871818.4199999999</v>
      </c>
      <c r="X120" s="71">
        <f t="shared" si="23"/>
        <v>4435909.21</v>
      </c>
      <c r="Y120" s="71">
        <f t="shared" si="24"/>
        <v>4435909.21</v>
      </c>
      <c r="Z120" s="71">
        <v>165153496.88999999</v>
      </c>
      <c r="AA120" s="72">
        <f t="shared" si="19"/>
        <v>465316686.76999998</v>
      </c>
    </row>
    <row r="121" spans="1:27" ht="24.95" customHeight="1">
      <c r="A121" s="67"/>
      <c r="B121" s="175" t="s">
        <v>359</v>
      </c>
      <c r="C121" s="176"/>
      <c r="D121" s="75"/>
      <c r="E121" s="75">
        <f t="shared" ref="E121:M121" si="25">SUM(E101:E120)</f>
        <v>7172603898.8100004</v>
      </c>
      <c r="F121" s="71">
        <v>0</v>
      </c>
      <c r="G121" s="75">
        <f t="shared" si="25"/>
        <v>1195245899.0899999</v>
      </c>
      <c r="H121" s="75">
        <f t="shared" si="25"/>
        <v>354054676.18000001</v>
      </c>
      <c r="I121" s="75">
        <f t="shared" si="25"/>
        <v>261657134.22310001</v>
      </c>
      <c r="J121" s="75">
        <f t="shared" si="25"/>
        <v>0</v>
      </c>
      <c r="K121" s="75">
        <f t="shared" si="25"/>
        <v>261657134.22310001</v>
      </c>
      <c r="L121" s="75">
        <f t="shared" si="25"/>
        <v>3736995460.3299999</v>
      </c>
      <c r="M121" s="75">
        <f t="shared" si="25"/>
        <v>12720557068.633101</v>
      </c>
      <c r="N121" s="66"/>
      <c r="O121" s="185"/>
      <c r="P121" s="79">
        <v>16</v>
      </c>
      <c r="Q121" s="182"/>
      <c r="R121" s="80" t="s">
        <v>360</v>
      </c>
      <c r="S121" s="71">
        <v>294351643.79000002</v>
      </c>
      <c r="T121" s="74">
        <v>0</v>
      </c>
      <c r="U121" s="71">
        <v>49050888.640000001</v>
      </c>
      <c r="V121" s="71">
        <v>14529810.57</v>
      </c>
      <c r="W121" s="71">
        <v>10737970.289999999</v>
      </c>
      <c r="X121" s="71">
        <f t="shared" si="23"/>
        <v>5368985.1449999996</v>
      </c>
      <c r="Y121" s="71">
        <f t="shared" si="24"/>
        <v>5368985.1449999996</v>
      </c>
      <c r="Z121" s="71">
        <v>169809382.33000001</v>
      </c>
      <c r="AA121" s="72">
        <f t="shared" si="19"/>
        <v>533110710.47500002</v>
      </c>
    </row>
    <row r="122" spans="1:27" ht="24.95" customHeight="1">
      <c r="A122" s="182">
        <v>6</v>
      </c>
      <c r="B122" s="183" t="s">
        <v>361</v>
      </c>
      <c r="C122" s="67">
        <v>1</v>
      </c>
      <c r="D122" s="71" t="s">
        <v>362</v>
      </c>
      <c r="E122" s="71">
        <v>347422908.89999998</v>
      </c>
      <c r="F122" s="71">
        <v>0</v>
      </c>
      <c r="G122" s="71">
        <v>57894707.829999998</v>
      </c>
      <c r="H122" s="71">
        <v>17149518.809999999</v>
      </c>
      <c r="I122" s="71">
        <v>12674014.066500001</v>
      </c>
      <c r="J122" s="71">
        <v>12674014.066500001</v>
      </c>
      <c r="K122" s="71">
        <f t="shared" ref="K122:K129" si="26">I122-J122</f>
        <v>0</v>
      </c>
      <c r="L122" s="71">
        <v>308346525.30000001</v>
      </c>
      <c r="M122" s="72">
        <f t="shared" si="13"/>
        <v>730813660.84000003</v>
      </c>
      <c r="N122" s="66"/>
      <c r="O122" s="67"/>
      <c r="P122" s="176" t="s">
        <v>363</v>
      </c>
      <c r="Q122" s="179"/>
      <c r="R122" s="75"/>
      <c r="S122" s="75">
        <f t="shared" ref="S122:AA122" si="27">SUM(S106:S121)</f>
        <v>4820558718.8500004</v>
      </c>
      <c r="T122" s="74">
        <v>0</v>
      </c>
      <c r="U122" s="75">
        <f t="shared" si="27"/>
        <v>803300045.75999999</v>
      </c>
      <c r="V122" s="75">
        <f t="shared" si="27"/>
        <v>237952824.41999999</v>
      </c>
      <c r="W122" s="75">
        <f t="shared" si="27"/>
        <v>175854347.67039999</v>
      </c>
      <c r="X122" s="75">
        <f t="shared" si="27"/>
        <v>87927173.835199997</v>
      </c>
      <c r="Y122" s="75">
        <f t="shared" si="27"/>
        <v>87927173.835199997</v>
      </c>
      <c r="Z122" s="75">
        <f t="shared" si="27"/>
        <v>2864899486.0100002</v>
      </c>
      <c r="AA122" s="75">
        <f t="shared" si="27"/>
        <v>8814638248.8752003</v>
      </c>
    </row>
    <row r="123" spans="1:27" ht="24.95" customHeight="1">
      <c r="A123" s="182"/>
      <c r="B123" s="184"/>
      <c r="C123" s="67">
        <v>2</v>
      </c>
      <c r="D123" s="71" t="s">
        <v>364</v>
      </c>
      <c r="E123" s="71">
        <v>398843300.70999998</v>
      </c>
      <c r="F123" s="71">
        <v>0</v>
      </c>
      <c r="G123" s="71">
        <v>66463424.759999998</v>
      </c>
      <c r="H123" s="71">
        <v>19687736.510000002</v>
      </c>
      <c r="I123" s="71">
        <v>14549833.8596</v>
      </c>
      <c r="J123" s="71">
        <v>14549833.8596</v>
      </c>
      <c r="K123" s="71">
        <f t="shared" si="26"/>
        <v>0</v>
      </c>
      <c r="L123" s="71">
        <v>330308365.81999999</v>
      </c>
      <c r="M123" s="72">
        <f t="shared" si="13"/>
        <v>815302827.79999995</v>
      </c>
      <c r="N123" s="66"/>
      <c r="O123" s="183">
        <v>24</v>
      </c>
      <c r="P123" s="73">
        <v>1</v>
      </c>
      <c r="Q123" s="183" t="s">
        <v>109</v>
      </c>
      <c r="R123" s="71" t="s">
        <v>365</v>
      </c>
      <c r="S123" s="71">
        <v>413067303.91000003</v>
      </c>
      <c r="T123" s="74">
        <v>0</v>
      </c>
      <c r="U123" s="71">
        <v>68833718.969999999</v>
      </c>
      <c r="V123" s="71">
        <v>20389862.960000001</v>
      </c>
      <c r="W123" s="71">
        <v>15068726.575099999</v>
      </c>
      <c r="X123" s="71">
        <v>0</v>
      </c>
      <c r="Y123" s="71">
        <f t="shared" ref="Y123:Y142" si="28">W123-X123</f>
        <v>15068726.575099999</v>
      </c>
      <c r="Z123" s="71">
        <v>1426126954.1700001</v>
      </c>
      <c r="AA123" s="72">
        <f t="shared" si="19"/>
        <v>1943486566.5850999</v>
      </c>
    </row>
    <row r="124" spans="1:27" ht="24.95" customHeight="1">
      <c r="A124" s="182"/>
      <c r="B124" s="184"/>
      <c r="C124" s="67">
        <v>3</v>
      </c>
      <c r="D124" s="83" t="s">
        <v>366</v>
      </c>
      <c r="E124" s="71">
        <v>265430640.27000001</v>
      </c>
      <c r="F124" s="71">
        <v>0</v>
      </c>
      <c r="G124" s="71">
        <v>44231479.770000003</v>
      </c>
      <c r="H124" s="71">
        <v>13102209.560000001</v>
      </c>
      <c r="I124" s="71">
        <v>9682929.8882999998</v>
      </c>
      <c r="J124" s="71">
        <v>9682929.8882999998</v>
      </c>
      <c r="K124" s="71">
        <f t="shared" si="26"/>
        <v>0</v>
      </c>
      <c r="L124" s="71">
        <v>280572818.04000002</v>
      </c>
      <c r="M124" s="72">
        <f t="shared" si="13"/>
        <v>603337147.63999999</v>
      </c>
      <c r="N124" s="66"/>
      <c r="O124" s="184"/>
      <c r="P124" s="73">
        <v>2</v>
      </c>
      <c r="Q124" s="184"/>
      <c r="R124" s="83" t="s">
        <v>367</v>
      </c>
      <c r="S124" s="71">
        <v>530943424.50999999</v>
      </c>
      <c r="T124" s="74">
        <v>0</v>
      </c>
      <c r="U124" s="71">
        <v>88476648.060000002</v>
      </c>
      <c r="V124" s="71">
        <v>26208473.920000002</v>
      </c>
      <c r="W124" s="71">
        <v>19368856.394699998</v>
      </c>
      <c r="X124" s="71">
        <v>0</v>
      </c>
      <c r="Y124" s="71">
        <f t="shared" si="28"/>
        <v>19368856.394699998</v>
      </c>
      <c r="Z124" s="71">
        <v>1483904368.74</v>
      </c>
      <c r="AA124" s="72">
        <f t="shared" si="19"/>
        <v>2148901771.6247001</v>
      </c>
    </row>
    <row r="125" spans="1:27" ht="24.95" customHeight="1">
      <c r="A125" s="182"/>
      <c r="B125" s="184"/>
      <c r="C125" s="67">
        <v>4</v>
      </c>
      <c r="D125" s="71" t="s">
        <v>368</v>
      </c>
      <c r="E125" s="71">
        <v>327287970.89999998</v>
      </c>
      <c r="F125" s="71">
        <v>0</v>
      </c>
      <c r="G125" s="71">
        <v>54539412.82</v>
      </c>
      <c r="H125" s="71">
        <v>16155616.310000001</v>
      </c>
      <c r="I125" s="71">
        <v>11939490.0012</v>
      </c>
      <c r="J125" s="71">
        <v>11939490.0012</v>
      </c>
      <c r="K125" s="71">
        <f t="shared" si="26"/>
        <v>0</v>
      </c>
      <c r="L125" s="71">
        <v>294397942.00999999</v>
      </c>
      <c r="M125" s="72">
        <f t="shared" si="13"/>
        <v>692380942.03999996</v>
      </c>
      <c r="N125" s="66"/>
      <c r="O125" s="184"/>
      <c r="P125" s="73">
        <v>3</v>
      </c>
      <c r="Q125" s="184"/>
      <c r="R125" s="71" t="s">
        <v>369</v>
      </c>
      <c r="S125" s="71">
        <v>856247520.65999997</v>
      </c>
      <c r="T125" s="74">
        <v>0</v>
      </c>
      <c r="U125" s="71">
        <v>142685467.11000001</v>
      </c>
      <c r="V125" s="71">
        <v>42266162.039999999</v>
      </c>
      <c r="W125" s="71">
        <v>31235974.494199999</v>
      </c>
      <c r="X125" s="71">
        <v>0</v>
      </c>
      <c r="Y125" s="71">
        <f t="shared" si="28"/>
        <v>31235974.494199999</v>
      </c>
      <c r="Z125" s="71">
        <v>1636903455.51</v>
      </c>
      <c r="AA125" s="72">
        <f t="shared" si="19"/>
        <v>2709338579.8141999</v>
      </c>
    </row>
    <row r="126" spans="1:27" ht="24.95" customHeight="1">
      <c r="A126" s="182"/>
      <c r="B126" s="184"/>
      <c r="C126" s="67">
        <v>5</v>
      </c>
      <c r="D126" s="71" t="s">
        <v>370</v>
      </c>
      <c r="E126" s="71">
        <v>343951123.11000001</v>
      </c>
      <c r="F126" s="71">
        <v>0</v>
      </c>
      <c r="G126" s="71">
        <v>57316167.909999996</v>
      </c>
      <c r="H126" s="71">
        <v>16978144.23</v>
      </c>
      <c r="I126" s="71">
        <v>12547363.057600001</v>
      </c>
      <c r="J126" s="71">
        <v>12547363.057600001</v>
      </c>
      <c r="K126" s="71">
        <f t="shared" si="26"/>
        <v>0</v>
      </c>
      <c r="L126" s="71">
        <v>307026103.41000003</v>
      </c>
      <c r="M126" s="72">
        <f t="shared" si="13"/>
        <v>725271538.65999997</v>
      </c>
      <c r="N126" s="66"/>
      <c r="O126" s="184"/>
      <c r="P126" s="73">
        <v>4</v>
      </c>
      <c r="Q126" s="184"/>
      <c r="R126" s="71" t="s">
        <v>371</v>
      </c>
      <c r="S126" s="71">
        <v>334658782.83999997</v>
      </c>
      <c r="T126" s="74">
        <v>0</v>
      </c>
      <c r="U126" s="71">
        <v>55767688.200000003</v>
      </c>
      <c r="V126" s="71">
        <v>16519454.949999999</v>
      </c>
      <c r="W126" s="71">
        <v>12208377.7795</v>
      </c>
      <c r="X126" s="71">
        <v>0</v>
      </c>
      <c r="Y126" s="71">
        <f t="shared" si="28"/>
        <v>12208377.7795</v>
      </c>
      <c r="Z126" s="71">
        <v>1389585831.0999999</v>
      </c>
      <c r="AA126" s="72">
        <f t="shared" si="19"/>
        <v>1808740134.8694999</v>
      </c>
    </row>
    <row r="127" spans="1:27" ht="24.95" customHeight="1">
      <c r="A127" s="182"/>
      <c r="B127" s="184"/>
      <c r="C127" s="67">
        <v>6</v>
      </c>
      <c r="D127" s="71" t="s">
        <v>372</v>
      </c>
      <c r="E127" s="71">
        <v>338157347.06</v>
      </c>
      <c r="F127" s="71">
        <v>0</v>
      </c>
      <c r="G127" s="71">
        <v>56350690.490000002</v>
      </c>
      <c r="H127" s="71">
        <v>16692151.369999999</v>
      </c>
      <c r="I127" s="71">
        <v>12336005.6669</v>
      </c>
      <c r="J127" s="71">
        <v>12336005.6669</v>
      </c>
      <c r="K127" s="71">
        <f t="shared" si="26"/>
        <v>0</v>
      </c>
      <c r="L127" s="71">
        <v>308887014.22000003</v>
      </c>
      <c r="M127" s="72">
        <f t="shared" si="13"/>
        <v>720087203.13999999</v>
      </c>
      <c r="N127" s="66"/>
      <c r="O127" s="184"/>
      <c r="P127" s="73">
        <v>5</v>
      </c>
      <c r="Q127" s="184"/>
      <c r="R127" s="71" t="s">
        <v>373</v>
      </c>
      <c r="S127" s="71">
        <v>281363054.94</v>
      </c>
      <c r="T127" s="74">
        <v>0</v>
      </c>
      <c r="U127" s="71">
        <v>46886464.43</v>
      </c>
      <c r="V127" s="71">
        <v>13888666.75</v>
      </c>
      <c r="W127" s="71">
        <v>10264145.583699999</v>
      </c>
      <c r="X127" s="71">
        <v>0</v>
      </c>
      <c r="Y127" s="71">
        <f t="shared" si="28"/>
        <v>10264145.583699999</v>
      </c>
      <c r="Z127" s="71">
        <v>1363604217.03</v>
      </c>
      <c r="AA127" s="72">
        <f t="shared" si="19"/>
        <v>1716006548.7337</v>
      </c>
    </row>
    <row r="128" spans="1:27" ht="24.95" customHeight="1">
      <c r="A128" s="182"/>
      <c r="B128" s="184"/>
      <c r="C128" s="67">
        <v>7</v>
      </c>
      <c r="D128" s="71" t="s">
        <v>374</v>
      </c>
      <c r="E128" s="71">
        <v>467187505.69999999</v>
      </c>
      <c r="F128" s="71">
        <v>0</v>
      </c>
      <c r="G128" s="71">
        <v>77852333.430000007</v>
      </c>
      <c r="H128" s="71">
        <v>23061348.920000002</v>
      </c>
      <c r="I128" s="71">
        <v>17043035.641100001</v>
      </c>
      <c r="J128" s="71">
        <v>17043035.641100001</v>
      </c>
      <c r="K128" s="71">
        <f t="shared" si="26"/>
        <v>0</v>
      </c>
      <c r="L128" s="71">
        <v>342978023.98000002</v>
      </c>
      <c r="M128" s="72">
        <f t="shared" si="13"/>
        <v>911079212.02999997</v>
      </c>
      <c r="N128" s="66"/>
      <c r="O128" s="184"/>
      <c r="P128" s="73">
        <v>6</v>
      </c>
      <c r="Q128" s="184"/>
      <c r="R128" s="71" t="s">
        <v>375</v>
      </c>
      <c r="S128" s="71">
        <v>314553514.99000001</v>
      </c>
      <c r="T128" s="74">
        <v>0</v>
      </c>
      <c r="U128" s="71">
        <v>52417337.43</v>
      </c>
      <c r="V128" s="71">
        <v>15527017.029999999</v>
      </c>
      <c r="W128" s="71">
        <v>11474936.0835</v>
      </c>
      <c r="X128" s="71">
        <v>0</v>
      </c>
      <c r="Y128" s="71">
        <f t="shared" si="28"/>
        <v>11474936.0835</v>
      </c>
      <c r="Z128" s="71">
        <v>1369720737.04</v>
      </c>
      <c r="AA128" s="72">
        <f t="shared" si="19"/>
        <v>1763693542.5734999</v>
      </c>
    </row>
    <row r="129" spans="1:27" ht="24.95" customHeight="1">
      <c r="A129" s="182"/>
      <c r="B129" s="185"/>
      <c r="C129" s="67">
        <v>8</v>
      </c>
      <c r="D129" s="71" t="s">
        <v>376</v>
      </c>
      <c r="E129" s="71">
        <v>431231531.38</v>
      </c>
      <c r="F129" s="71">
        <v>0</v>
      </c>
      <c r="G129" s="71">
        <v>71860613.900000006</v>
      </c>
      <c r="H129" s="71">
        <v>21286487.079999998</v>
      </c>
      <c r="I129" s="71">
        <v>15731358.970699999</v>
      </c>
      <c r="J129" s="71">
        <v>15731358.970699999</v>
      </c>
      <c r="K129" s="71">
        <f t="shared" si="26"/>
        <v>0</v>
      </c>
      <c r="L129" s="71">
        <v>351723531.56999999</v>
      </c>
      <c r="M129" s="72">
        <f t="shared" si="13"/>
        <v>876102163.92999995</v>
      </c>
      <c r="N129" s="66"/>
      <c r="O129" s="184"/>
      <c r="P129" s="73">
        <v>7</v>
      </c>
      <c r="Q129" s="184"/>
      <c r="R129" s="71" t="s">
        <v>377</v>
      </c>
      <c r="S129" s="71">
        <v>288808183.55000001</v>
      </c>
      <c r="T129" s="74">
        <v>0</v>
      </c>
      <c r="U129" s="71">
        <v>48127123.969999999</v>
      </c>
      <c r="V129" s="71">
        <v>14256173.82</v>
      </c>
      <c r="W129" s="71">
        <v>10535744.4399</v>
      </c>
      <c r="X129" s="71">
        <v>0</v>
      </c>
      <c r="Y129" s="71">
        <f t="shared" si="28"/>
        <v>10535744.4399</v>
      </c>
      <c r="Z129" s="71">
        <v>1354337551.3199999</v>
      </c>
      <c r="AA129" s="72">
        <f t="shared" si="19"/>
        <v>1716064777.0999</v>
      </c>
    </row>
    <row r="130" spans="1:27" ht="24.95" customHeight="1">
      <c r="A130" s="67"/>
      <c r="B130" s="175" t="s">
        <v>378</v>
      </c>
      <c r="C130" s="176"/>
      <c r="D130" s="75"/>
      <c r="E130" s="75">
        <f t="shared" ref="E130:M130" si="29">SUM(E122:E129)</f>
        <v>2919512328.0300002</v>
      </c>
      <c r="F130" s="71">
        <v>0</v>
      </c>
      <c r="G130" s="75">
        <f t="shared" si="29"/>
        <v>486508830.91000003</v>
      </c>
      <c r="H130" s="75">
        <f t="shared" si="29"/>
        <v>144113212.78999999</v>
      </c>
      <c r="I130" s="75">
        <f t="shared" si="29"/>
        <v>106504031.15189999</v>
      </c>
      <c r="J130" s="75">
        <f t="shared" si="29"/>
        <v>106504031.15189999</v>
      </c>
      <c r="K130" s="75">
        <f t="shared" si="29"/>
        <v>0</v>
      </c>
      <c r="L130" s="75">
        <f t="shared" si="29"/>
        <v>2524240324.3499999</v>
      </c>
      <c r="M130" s="75">
        <f t="shared" si="29"/>
        <v>6074374696.0799999</v>
      </c>
      <c r="N130" s="66"/>
      <c r="O130" s="184"/>
      <c r="P130" s="73">
        <v>8</v>
      </c>
      <c r="Q130" s="184"/>
      <c r="R130" s="71" t="s">
        <v>379</v>
      </c>
      <c r="S130" s="71">
        <v>348416348.67000002</v>
      </c>
      <c r="T130" s="74">
        <v>0</v>
      </c>
      <c r="U130" s="71">
        <v>58060255.079999998</v>
      </c>
      <c r="V130" s="71">
        <v>17198557.07</v>
      </c>
      <c r="W130" s="71">
        <v>12710254.8247</v>
      </c>
      <c r="X130" s="71">
        <v>0</v>
      </c>
      <c r="Y130" s="71">
        <f t="shared" si="28"/>
        <v>12710254.8247</v>
      </c>
      <c r="Z130" s="71">
        <v>1381755314.28</v>
      </c>
      <c r="AA130" s="72">
        <f t="shared" si="19"/>
        <v>1818140729.9247</v>
      </c>
    </row>
    <row r="131" spans="1:27" ht="24.95" customHeight="1">
      <c r="A131" s="182">
        <v>7</v>
      </c>
      <c r="B131" s="183" t="s">
        <v>380</v>
      </c>
      <c r="C131" s="67">
        <v>1</v>
      </c>
      <c r="D131" s="71" t="s">
        <v>381</v>
      </c>
      <c r="E131" s="71">
        <v>343613253.88</v>
      </c>
      <c r="F131" s="71">
        <v>0</v>
      </c>
      <c r="G131" s="71">
        <v>57259865.229999997</v>
      </c>
      <c r="H131" s="71">
        <v>16961466.300000001</v>
      </c>
      <c r="I131" s="71">
        <v>12535037.562200001</v>
      </c>
      <c r="J131" s="71">
        <f t="shared" ref="J131:J153" si="30">I131/2</f>
        <v>6267518.7811000003</v>
      </c>
      <c r="K131" s="71">
        <f t="shared" ref="K131:K153" si="31">I131-J131</f>
        <v>6267518.7811000003</v>
      </c>
      <c r="L131" s="71">
        <v>168569568.46000001</v>
      </c>
      <c r="M131" s="72">
        <f t="shared" si="13"/>
        <v>592671672.65110004</v>
      </c>
      <c r="N131" s="66"/>
      <c r="O131" s="184"/>
      <c r="P131" s="73">
        <v>9</v>
      </c>
      <c r="Q131" s="184"/>
      <c r="R131" s="71" t="s">
        <v>382</v>
      </c>
      <c r="S131" s="71">
        <v>232650338.59</v>
      </c>
      <c r="T131" s="74">
        <v>0</v>
      </c>
      <c r="U131" s="71">
        <v>38768955.740000002</v>
      </c>
      <c r="V131" s="71">
        <v>11484105.560000001</v>
      </c>
      <c r="W131" s="71">
        <v>8487101.9966000002</v>
      </c>
      <c r="X131" s="71">
        <v>0</v>
      </c>
      <c r="Y131" s="71">
        <f t="shared" si="28"/>
        <v>8487101.9966000002</v>
      </c>
      <c r="Z131" s="71">
        <v>1337860500.5699999</v>
      </c>
      <c r="AA131" s="72">
        <f t="shared" si="19"/>
        <v>1629251002.4566</v>
      </c>
    </row>
    <row r="132" spans="1:27" ht="24.95" customHeight="1">
      <c r="A132" s="182"/>
      <c r="B132" s="184"/>
      <c r="C132" s="67">
        <v>2</v>
      </c>
      <c r="D132" s="71" t="s">
        <v>383</v>
      </c>
      <c r="E132" s="71">
        <v>303186705.17000002</v>
      </c>
      <c r="F132" s="71">
        <v>0</v>
      </c>
      <c r="G132" s="71">
        <v>50523167.200000003</v>
      </c>
      <c r="H132" s="71">
        <v>14965927.609999999</v>
      </c>
      <c r="I132" s="71">
        <v>11060273.999299999</v>
      </c>
      <c r="J132" s="71">
        <f t="shared" si="30"/>
        <v>5530136.9996499997</v>
      </c>
      <c r="K132" s="71">
        <f t="shared" si="31"/>
        <v>5530136.9996499997</v>
      </c>
      <c r="L132" s="71">
        <v>152239173.97999999</v>
      </c>
      <c r="M132" s="72">
        <f t="shared" si="13"/>
        <v>526445110.95964998</v>
      </c>
      <c r="N132" s="66"/>
      <c r="O132" s="184"/>
      <c r="P132" s="73">
        <v>10</v>
      </c>
      <c r="Q132" s="184"/>
      <c r="R132" s="71" t="s">
        <v>384</v>
      </c>
      <c r="S132" s="71">
        <v>396692251.13</v>
      </c>
      <c r="T132" s="74">
        <v>0</v>
      </c>
      <c r="U132" s="71">
        <v>66104972.899999999</v>
      </c>
      <c r="V132" s="71">
        <v>19581556.219999999</v>
      </c>
      <c r="W132" s="71">
        <v>14471363.407500001</v>
      </c>
      <c r="X132" s="71">
        <v>0</v>
      </c>
      <c r="Y132" s="71">
        <f t="shared" si="28"/>
        <v>14471363.407500001</v>
      </c>
      <c r="Z132" s="71">
        <v>1417863427.6400001</v>
      </c>
      <c r="AA132" s="72">
        <f t="shared" si="19"/>
        <v>1914713571.2974999</v>
      </c>
    </row>
    <row r="133" spans="1:27" ht="24.95" customHeight="1">
      <c r="A133" s="182"/>
      <c r="B133" s="184"/>
      <c r="C133" s="67">
        <v>3</v>
      </c>
      <c r="D133" s="71" t="s">
        <v>385</v>
      </c>
      <c r="E133" s="71">
        <v>293574870.16000003</v>
      </c>
      <c r="F133" s="71">
        <v>0</v>
      </c>
      <c r="G133" s="71">
        <v>48921446.740000002</v>
      </c>
      <c r="H133" s="71">
        <v>14491467.4</v>
      </c>
      <c r="I133" s="71">
        <v>10709633.529200001</v>
      </c>
      <c r="J133" s="71">
        <f t="shared" si="30"/>
        <v>5354816.7646000003</v>
      </c>
      <c r="K133" s="71">
        <f t="shared" si="31"/>
        <v>5354816.7646000003</v>
      </c>
      <c r="L133" s="71">
        <v>147404414.28</v>
      </c>
      <c r="M133" s="72">
        <f t="shared" si="13"/>
        <v>509747015.34460002</v>
      </c>
      <c r="N133" s="66"/>
      <c r="O133" s="184"/>
      <c r="P133" s="73">
        <v>11</v>
      </c>
      <c r="Q133" s="184"/>
      <c r="R133" s="71" t="s">
        <v>386</v>
      </c>
      <c r="S133" s="71">
        <v>342920826.76999998</v>
      </c>
      <c r="T133" s="74">
        <v>0</v>
      </c>
      <c r="U133" s="71">
        <v>57144478.869999997</v>
      </c>
      <c r="V133" s="71">
        <v>16927286.66</v>
      </c>
      <c r="W133" s="71">
        <v>12509777.7688</v>
      </c>
      <c r="X133" s="71">
        <v>0</v>
      </c>
      <c r="Y133" s="71">
        <f t="shared" si="28"/>
        <v>12509777.7688</v>
      </c>
      <c r="Z133" s="71">
        <v>1388304844.01</v>
      </c>
      <c r="AA133" s="72">
        <f t="shared" si="19"/>
        <v>1817807214.0788</v>
      </c>
    </row>
    <row r="134" spans="1:27" ht="24.95" customHeight="1">
      <c r="A134" s="182"/>
      <c r="B134" s="184"/>
      <c r="C134" s="67">
        <v>4</v>
      </c>
      <c r="D134" s="71" t="s">
        <v>387</v>
      </c>
      <c r="E134" s="71">
        <v>348029171.19999999</v>
      </c>
      <c r="F134" s="71">
        <v>0</v>
      </c>
      <c r="G134" s="71">
        <v>57995735.649999999</v>
      </c>
      <c r="H134" s="71">
        <v>17179445.18</v>
      </c>
      <c r="I134" s="71">
        <v>12696130.561100001</v>
      </c>
      <c r="J134" s="71">
        <f t="shared" si="30"/>
        <v>6348065.2805500003</v>
      </c>
      <c r="K134" s="71">
        <f t="shared" si="31"/>
        <v>6348065.2805500003</v>
      </c>
      <c r="L134" s="71">
        <v>174971668.69</v>
      </c>
      <c r="M134" s="72">
        <f t="shared" si="13"/>
        <v>604524086.00055003</v>
      </c>
      <c r="N134" s="66"/>
      <c r="O134" s="184"/>
      <c r="P134" s="73">
        <v>12</v>
      </c>
      <c r="Q134" s="184"/>
      <c r="R134" s="71" t="s">
        <v>388</v>
      </c>
      <c r="S134" s="71">
        <v>471499128.19999999</v>
      </c>
      <c r="T134" s="74">
        <v>0</v>
      </c>
      <c r="U134" s="71">
        <v>78570824.120000005</v>
      </c>
      <c r="V134" s="71">
        <v>23274179.57</v>
      </c>
      <c r="W134" s="71">
        <v>17200323.956599999</v>
      </c>
      <c r="X134" s="71">
        <v>0</v>
      </c>
      <c r="Y134" s="71">
        <f t="shared" si="28"/>
        <v>17200323.956599999</v>
      </c>
      <c r="Z134" s="71">
        <v>1445633011</v>
      </c>
      <c r="AA134" s="72">
        <f t="shared" si="19"/>
        <v>2036177466.8466001</v>
      </c>
    </row>
    <row r="135" spans="1:27" ht="24.95" customHeight="1">
      <c r="A135" s="182"/>
      <c r="B135" s="184"/>
      <c r="C135" s="67">
        <v>5</v>
      </c>
      <c r="D135" s="71" t="s">
        <v>389</v>
      </c>
      <c r="E135" s="71">
        <v>451687677.70999998</v>
      </c>
      <c r="F135" s="71">
        <v>0</v>
      </c>
      <c r="G135" s="71">
        <v>75269435.209999993</v>
      </c>
      <c r="H135" s="71">
        <v>22296245.09</v>
      </c>
      <c r="I135" s="71">
        <v>16477600.7404</v>
      </c>
      <c r="J135" s="71">
        <f t="shared" si="30"/>
        <v>8238800.3701999998</v>
      </c>
      <c r="K135" s="71">
        <f t="shared" si="31"/>
        <v>8238800.3701999998</v>
      </c>
      <c r="L135" s="71">
        <v>214977385</v>
      </c>
      <c r="M135" s="72">
        <f t="shared" si="13"/>
        <v>772469543.38020003</v>
      </c>
      <c r="N135" s="66"/>
      <c r="O135" s="184"/>
      <c r="P135" s="73">
        <v>13</v>
      </c>
      <c r="Q135" s="184"/>
      <c r="R135" s="71" t="s">
        <v>390</v>
      </c>
      <c r="S135" s="71">
        <v>510131591</v>
      </c>
      <c r="T135" s="74">
        <v>0</v>
      </c>
      <c r="U135" s="71">
        <v>85008554.879999995</v>
      </c>
      <c r="V135" s="71">
        <v>25181158.449999999</v>
      </c>
      <c r="W135" s="71">
        <v>18609639.1296</v>
      </c>
      <c r="X135" s="71">
        <v>0</v>
      </c>
      <c r="Y135" s="71">
        <f t="shared" si="28"/>
        <v>18609639.1296</v>
      </c>
      <c r="Z135" s="71">
        <v>1479081465.26</v>
      </c>
      <c r="AA135" s="72">
        <f t="shared" si="19"/>
        <v>2118012408.7196</v>
      </c>
    </row>
    <row r="136" spans="1:27" ht="24.95" customHeight="1">
      <c r="A136" s="182"/>
      <c r="B136" s="184"/>
      <c r="C136" s="67">
        <v>6</v>
      </c>
      <c r="D136" s="71" t="s">
        <v>391</v>
      </c>
      <c r="E136" s="71">
        <v>369034493.97000003</v>
      </c>
      <c r="F136" s="71">
        <v>0</v>
      </c>
      <c r="G136" s="71">
        <v>61496071.969999999</v>
      </c>
      <c r="H136" s="71">
        <v>18216311.690000001</v>
      </c>
      <c r="I136" s="71">
        <v>13462406.3288</v>
      </c>
      <c r="J136" s="71">
        <f t="shared" si="30"/>
        <v>6731203.1644000001</v>
      </c>
      <c r="K136" s="71">
        <f t="shared" si="31"/>
        <v>6731203.1644000001</v>
      </c>
      <c r="L136" s="71">
        <v>171847297.38</v>
      </c>
      <c r="M136" s="72">
        <f t="shared" ref="M136:M199" si="32">E136+F136+G136+H136+K136+L136</f>
        <v>627325378.17439997</v>
      </c>
      <c r="N136" s="66"/>
      <c r="O136" s="184"/>
      <c r="P136" s="73">
        <v>14</v>
      </c>
      <c r="Q136" s="184"/>
      <c r="R136" s="71" t="s">
        <v>392</v>
      </c>
      <c r="S136" s="71">
        <v>274611723.05000001</v>
      </c>
      <c r="T136" s="74">
        <v>0</v>
      </c>
      <c r="U136" s="71">
        <v>45761419.490000002</v>
      </c>
      <c r="V136" s="71">
        <v>13555406.939999999</v>
      </c>
      <c r="W136" s="71">
        <v>10017856.484099999</v>
      </c>
      <c r="X136" s="71">
        <v>0</v>
      </c>
      <c r="Y136" s="71">
        <f t="shared" si="28"/>
        <v>10017856.484099999</v>
      </c>
      <c r="Z136" s="71">
        <v>1361561596.78</v>
      </c>
      <c r="AA136" s="72">
        <f t="shared" si="19"/>
        <v>1705508002.7441001</v>
      </c>
    </row>
    <row r="137" spans="1:27" ht="24.95" customHeight="1">
      <c r="A137" s="182"/>
      <c r="B137" s="184"/>
      <c r="C137" s="67">
        <v>7</v>
      </c>
      <c r="D137" s="71" t="s">
        <v>393</v>
      </c>
      <c r="E137" s="71">
        <v>350063666.32999998</v>
      </c>
      <c r="F137" s="71">
        <v>0</v>
      </c>
      <c r="G137" s="71">
        <v>58334764.82</v>
      </c>
      <c r="H137" s="71">
        <v>17279872.100000001</v>
      </c>
      <c r="I137" s="71">
        <v>12770349.0978</v>
      </c>
      <c r="J137" s="71">
        <f t="shared" si="30"/>
        <v>6385174.5488999998</v>
      </c>
      <c r="K137" s="71">
        <f t="shared" si="31"/>
        <v>6385174.5488999998</v>
      </c>
      <c r="L137" s="71">
        <v>164642840.44999999</v>
      </c>
      <c r="M137" s="72">
        <f t="shared" si="32"/>
        <v>596706318.24890006</v>
      </c>
      <c r="N137" s="66"/>
      <c r="O137" s="184"/>
      <c r="P137" s="73">
        <v>15</v>
      </c>
      <c r="Q137" s="184"/>
      <c r="R137" s="71" t="s">
        <v>394</v>
      </c>
      <c r="S137" s="71">
        <v>331363147.10000002</v>
      </c>
      <c r="T137" s="74">
        <v>0</v>
      </c>
      <c r="U137" s="71">
        <v>55218501.990000002</v>
      </c>
      <c r="V137" s="71">
        <v>16356775.5</v>
      </c>
      <c r="W137" s="71">
        <v>12088152.7378</v>
      </c>
      <c r="X137" s="71">
        <v>0</v>
      </c>
      <c r="Y137" s="71">
        <f t="shared" si="28"/>
        <v>12088152.7378</v>
      </c>
      <c r="Z137" s="71">
        <v>1389470877.3299999</v>
      </c>
      <c r="AA137" s="72">
        <f t="shared" si="19"/>
        <v>1804497454.6578</v>
      </c>
    </row>
    <row r="138" spans="1:27" ht="24.95" customHeight="1">
      <c r="A138" s="182"/>
      <c r="B138" s="184"/>
      <c r="C138" s="67">
        <v>8</v>
      </c>
      <c r="D138" s="71" t="s">
        <v>395</v>
      </c>
      <c r="E138" s="71">
        <v>300828087.5</v>
      </c>
      <c r="F138" s="71">
        <v>0</v>
      </c>
      <c r="G138" s="71">
        <v>50130126.100000001</v>
      </c>
      <c r="H138" s="71">
        <v>14849501.33</v>
      </c>
      <c r="I138" s="71">
        <v>10974231.447799999</v>
      </c>
      <c r="J138" s="71">
        <f t="shared" si="30"/>
        <v>5487115.7238999996</v>
      </c>
      <c r="K138" s="71">
        <f t="shared" si="31"/>
        <v>5487115.7238999996</v>
      </c>
      <c r="L138" s="71">
        <v>153945953.94999999</v>
      </c>
      <c r="M138" s="72">
        <f t="shared" si="32"/>
        <v>525240784.60390002</v>
      </c>
      <c r="N138" s="66"/>
      <c r="O138" s="184"/>
      <c r="P138" s="73">
        <v>16</v>
      </c>
      <c r="Q138" s="184"/>
      <c r="R138" s="71" t="s">
        <v>396</v>
      </c>
      <c r="S138" s="71">
        <v>496075526.47000003</v>
      </c>
      <c r="T138" s="74">
        <v>0</v>
      </c>
      <c r="U138" s="71">
        <v>82666246.040000007</v>
      </c>
      <c r="V138" s="71">
        <v>24487321.809999999</v>
      </c>
      <c r="W138" s="71">
        <v>18096872.829700001</v>
      </c>
      <c r="X138" s="71">
        <v>0</v>
      </c>
      <c r="Y138" s="71">
        <f t="shared" si="28"/>
        <v>18096872.829700001</v>
      </c>
      <c r="Z138" s="71">
        <v>1470734687.46</v>
      </c>
      <c r="AA138" s="72">
        <f t="shared" si="19"/>
        <v>2092060654.6097</v>
      </c>
    </row>
    <row r="139" spans="1:27" ht="24.95" customHeight="1">
      <c r="A139" s="182"/>
      <c r="B139" s="184"/>
      <c r="C139" s="67">
        <v>9</v>
      </c>
      <c r="D139" s="71" t="s">
        <v>397</v>
      </c>
      <c r="E139" s="71">
        <v>380023463.64999998</v>
      </c>
      <c r="F139" s="71">
        <v>0</v>
      </c>
      <c r="G139" s="71">
        <v>63327278.75</v>
      </c>
      <c r="H139" s="71">
        <v>18758750.140000001</v>
      </c>
      <c r="I139" s="71">
        <v>13863284.7762</v>
      </c>
      <c r="J139" s="71">
        <f t="shared" si="30"/>
        <v>6931642.3881000001</v>
      </c>
      <c r="K139" s="71">
        <f t="shared" si="31"/>
        <v>6931642.3881000001</v>
      </c>
      <c r="L139" s="71">
        <v>180383516.94</v>
      </c>
      <c r="M139" s="72">
        <f t="shared" si="32"/>
        <v>649424651.86810005</v>
      </c>
      <c r="N139" s="66"/>
      <c r="O139" s="184"/>
      <c r="P139" s="73">
        <v>17</v>
      </c>
      <c r="Q139" s="184"/>
      <c r="R139" s="71" t="s">
        <v>398</v>
      </c>
      <c r="S139" s="71">
        <v>481351510.75</v>
      </c>
      <c r="T139" s="74">
        <v>0</v>
      </c>
      <c r="U139" s="71">
        <v>80212629.519999996</v>
      </c>
      <c r="V139" s="71">
        <v>23760513.710000001</v>
      </c>
      <c r="W139" s="71">
        <v>17559739.619399998</v>
      </c>
      <c r="X139" s="71">
        <v>0</v>
      </c>
      <c r="Y139" s="71">
        <f t="shared" si="28"/>
        <v>17559739.619399998</v>
      </c>
      <c r="Z139" s="71">
        <v>1461729631.78</v>
      </c>
      <c r="AA139" s="72">
        <f t="shared" si="19"/>
        <v>2064614025.3794</v>
      </c>
    </row>
    <row r="140" spans="1:27" ht="24.95" customHeight="1">
      <c r="A140" s="182"/>
      <c r="B140" s="184"/>
      <c r="C140" s="67">
        <v>10</v>
      </c>
      <c r="D140" s="71" t="s">
        <v>399</v>
      </c>
      <c r="E140" s="71">
        <v>359545277.80000001</v>
      </c>
      <c r="F140" s="71">
        <v>0</v>
      </c>
      <c r="G140" s="71">
        <v>59914784.770000003</v>
      </c>
      <c r="H140" s="71">
        <v>17747904.210000001</v>
      </c>
      <c r="I140" s="71">
        <v>13116239.0033</v>
      </c>
      <c r="J140" s="71">
        <f t="shared" si="30"/>
        <v>6558119.50165</v>
      </c>
      <c r="K140" s="71">
        <f t="shared" si="31"/>
        <v>6558119.50165</v>
      </c>
      <c r="L140" s="71">
        <v>180629404.59999999</v>
      </c>
      <c r="M140" s="72">
        <f t="shared" si="32"/>
        <v>624395490.88164997</v>
      </c>
      <c r="N140" s="66"/>
      <c r="O140" s="184"/>
      <c r="P140" s="73">
        <v>18</v>
      </c>
      <c r="Q140" s="184"/>
      <c r="R140" s="71" t="s">
        <v>400</v>
      </c>
      <c r="S140" s="71">
        <v>491500147.02999997</v>
      </c>
      <c r="T140" s="74">
        <v>0</v>
      </c>
      <c r="U140" s="71">
        <v>81903802.780000001</v>
      </c>
      <c r="V140" s="71">
        <v>24261471.550000001</v>
      </c>
      <c r="W140" s="71">
        <v>17929962.640799999</v>
      </c>
      <c r="X140" s="71">
        <v>0</v>
      </c>
      <c r="Y140" s="71">
        <f t="shared" si="28"/>
        <v>17929962.640799999</v>
      </c>
      <c r="Z140" s="71">
        <v>1467770632.8399999</v>
      </c>
      <c r="AA140" s="72">
        <f t="shared" si="19"/>
        <v>2083366016.8408</v>
      </c>
    </row>
    <row r="141" spans="1:27" ht="24.95" customHeight="1">
      <c r="A141" s="182"/>
      <c r="B141" s="184"/>
      <c r="C141" s="67">
        <v>11</v>
      </c>
      <c r="D141" s="71" t="s">
        <v>401</v>
      </c>
      <c r="E141" s="71">
        <v>411655347.16000003</v>
      </c>
      <c r="F141" s="71">
        <v>0</v>
      </c>
      <c r="G141" s="71">
        <v>68598429.870000005</v>
      </c>
      <c r="H141" s="71">
        <v>20320165.829999998</v>
      </c>
      <c r="I141" s="71">
        <v>15017218.285800001</v>
      </c>
      <c r="J141" s="71">
        <f t="shared" si="30"/>
        <v>7508609.1429000003</v>
      </c>
      <c r="K141" s="71">
        <f t="shared" si="31"/>
        <v>7508609.1429000003</v>
      </c>
      <c r="L141" s="71">
        <v>186563957.43000001</v>
      </c>
      <c r="M141" s="72">
        <f t="shared" si="32"/>
        <v>694646509.43289995</v>
      </c>
      <c r="N141" s="66"/>
      <c r="O141" s="184"/>
      <c r="P141" s="73">
        <v>19</v>
      </c>
      <c r="Q141" s="184"/>
      <c r="R141" s="71" t="s">
        <v>402</v>
      </c>
      <c r="S141" s="71">
        <v>380129406.18000001</v>
      </c>
      <c r="T141" s="74">
        <v>0</v>
      </c>
      <c r="U141" s="71">
        <v>63344933.060000002</v>
      </c>
      <c r="V141" s="71">
        <v>18763979.68</v>
      </c>
      <c r="W141" s="71">
        <v>13867149.5678</v>
      </c>
      <c r="X141" s="71">
        <v>0</v>
      </c>
      <c r="Y141" s="71">
        <f t="shared" si="28"/>
        <v>13867149.5678</v>
      </c>
      <c r="Z141" s="71">
        <v>1411366993.1500001</v>
      </c>
      <c r="AA141" s="72">
        <f t="shared" si="19"/>
        <v>1887472461.6378</v>
      </c>
    </row>
    <row r="142" spans="1:27" ht="24.95" customHeight="1">
      <c r="A142" s="182"/>
      <c r="B142" s="184"/>
      <c r="C142" s="67">
        <v>12</v>
      </c>
      <c r="D142" s="71" t="s">
        <v>403</v>
      </c>
      <c r="E142" s="71">
        <v>316127059.70999998</v>
      </c>
      <c r="F142" s="71">
        <v>0</v>
      </c>
      <c r="G142" s="71">
        <v>52679553.619999997</v>
      </c>
      <c r="H142" s="71">
        <v>15604690.48</v>
      </c>
      <c r="I142" s="71">
        <v>11532339.1143</v>
      </c>
      <c r="J142" s="71">
        <f t="shared" si="30"/>
        <v>5766169.5571499998</v>
      </c>
      <c r="K142" s="71">
        <f t="shared" si="31"/>
        <v>5766169.5571499998</v>
      </c>
      <c r="L142" s="71">
        <v>166038781.31</v>
      </c>
      <c r="M142" s="72">
        <f t="shared" si="32"/>
        <v>556216254.67715001</v>
      </c>
      <c r="N142" s="66"/>
      <c r="O142" s="185"/>
      <c r="P142" s="73">
        <v>20</v>
      </c>
      <c r="Q142" s="185"/>
      <c r="R142" s="71" t="s">
        <v>404</v>
      </c>
      <c r="S142" s="71">
        <v>434819671.82999998</v>
      </c>
      <c r="T142" s="74">
        <v>0</v>
      </c>
      <c r="U142" s="71">
        <v>72458543.219999999</v>
      </c>
      <c r="V142" s="71">
        <v>21463605.170000002</v>
      </c>
      <c r="W142" s="71">
        <v>15862254.6065</v>
      </c>
      <c r="X142" s="71">
        <v>0</v>
      </c>
      <c r="Y142" s="71">
        <f t="shared" si="28"/>
        <v>15862254.6065</v>
      </c>
      <c r="Z142" s="71">
        <v>1437476963.6700001</v>
      </c>
      <c r="AA142" s="72">
        <f t="shared" si="19"/>
        <v>1982081038.4965</v>
      </c>
    </row>
    <row r="143" spans="1:27" ht="24.95" customHeight="1">
      <c r="A143" s="182"/>
      <c r="B143" s="184"/>
      <c r="C143" s="67">
        <v>13</v>
      </c>
      <c r="D143" s="71" t="s">
        <v>405</v>
      </c>
      <c r="E143" s="71">
        <v>379742902.13999999</v>
      </c>
      <c r="F143" s="71">
        <v>0</v>
      </c>
      <c r="G143" s="71">
        <v>63280525.859999999</v>
      </c>
      <c r="H143" s="71">
        <v>18744901.039999999</v>
      </c>
      <c r="I143" s="71">
        <v>13853049.870999999</v>
      </c>
      <c r="J143" s="71">
        <f t="shared" si="30"/>
        <v>6926524.9354999997</v>
      </c>
      <c r="K143" s="71">
        <f t="shared" si="31"/>
        <v>6926524.9354999997</v>
      </c>
      <c r="L143" s="71">
        <v>199116342.13</v>
      </c>
      <c r="M143" s="72">
        <f t="shared" si="32"/>
        <v>667811196.10549998</v>
      </c>
      <c r="N143" s="66"/>
      <c r="O143" s="67"/>
      <c r="P143" s="176" t="s">
        <v>406</v>
      </c>
      <c r="Q143" s="179"/>
      <c r="R143" s="75"/>
      <c r="S143" s="75">
        <f t="shared" ref="S143:AA143" si="33">SUM(S123:S142)</f>
        <v>8211803402.1700001</v>
      </c>
      <c r="T143" s="74">
        <v>0</v>
      </c>
      <c r="U143" s="75">
        <f t="shared" si="33"/>
        <v>1368418565.8599999</v>
      </c>
      <c r="V143" s="75">
        <f t="shared" si="33"/>
        <v>405351729.36000001</v>
      </c>
      <c r="W143" s="75">
        <f t="shared" si="33"/>
        <v>299567210.92049998</v>
      </c>
      <c r="X143" s="75">
        <f t="shared" si="33"/>
        <v>0</v>
      </c>
      <c r="Y143" s="75">
        <f t="shared" si="33"/>
        <v>299567210.92049998</v>
      </c>
      <c r="Z143" s="75">
        <f t="shared" si="33"/>
        <v>28474793060.68</v>
      </c>
      <c r="AA143" s="75">
        <f t="shared" si="33"/>
        <v>38759933968.990501</v>
      </c>
    </row>
    <row r="144" spans="1:27" ht="24.95" customHeight="1">
      <c r="A144" s="182"/>
      <c r="B144" s="184"/>
      <c r="C144" s="67">
        <v>14</v>
      </c>
      <c r="D144" s="71" t="s">
        <v>407</v>
      </c>
      <c r="E144" s="71">
        <v>280517601.31</v>
      </c>
      <c r="F144" s="71">
        <v>0</v>
      </c>
      <c r="G144" s="71">
        <v>46745577.659999996</v>
      </c>
      <c r="H144" s="71">
        <v>13846933.4</v>
      </c>
      <c r="I144" s="71">
        <v>10233303.371300001</v>
      </c>
      <c r="J144" s="71">
        <f t="shared" si="30"/>
        <v>5116651.6856500003</v>
      </c>
      <c r="K144" s="71">
        <f t="shared" si="31"/>
        <v>5116651.6856500003</v>
      </c>
      <c r="L144" s="71">
        <v>147943098.99000001</v>
      </c>
      <c r="M144" s="72">
        <f t="shared" si="32"/>
        <v>494169863.04565001</v>
      </c>
      <c r="N144" s="66"/>
      <c r="O144" s="183">
        <v>25</v>
      </c>
      <c r="P144" s="73">
        <v>1</v>
      </c>
      <c r="Q144" s="183" t="s">
        <v>110</v>
      </c>
      <c r="R144" s="71" t="s">
        <v>408</v>
      </c>
      <c r="S144" s="71">
        <v>284503072.75</v>
      </c>
      <c r="T144" s="74">
        <v>0</v>
      </c>
      <c r="U144" s="71">
        <v>47409718.390000001</v>
      </c>
      <c r="V144" s="71">
        <v>14043664.58</v>
      </c>
      <c r="W144" s="71">
        <v>10378693.671599999</v>
      </c>
      <c r="X144" s="71">
        <f t="shared" ref="X144:X156" si="34">W144/2</f>
        <v>5189346.8357999995</v>
      </c>
      <c r="Y144" s="71">
        <f t="shared" ref="Y144:Y207" si="35">W144-X144</f>
        <v>5189346.8357999995</v>
      </c>
      <c r="Z144" s="71">
        <v>161123110.16</v>
      </c>
      <c r="AA144" s="72">
        <f>S144+T144+U144+V144+Y144+Z144</f>
        <v>512268912.71579999</v>
      </c>
    </row>
    <row r="145" spans="1:27" ht="24.95" customHeight="1">
      <c r="A145" s="182"/>
      <c r="B145" s="184"/>
      <c r="C145" s="67">
        <v>15</v>
      </c>
      <c r="D145" s="71" t="s">
        <v>409</v>
      </c>
      <c r="E145" s="71">
        <v>294689675.88</v>
      </c>
      <c r="F145" s="71">
        <v>0</v>
      </c>
      <c r="G145" s="71">
        <v>49107218.460000001</v>
      </c>
      <c r="H145" s="71">
        <v>14546496.539999999</v>
      </c>
      <c r="I145" s="71">
        <v>10750301.726199999</v>
      </c>
      <c r="J145" s="71">
        <f t="shared" si="30"/>
        <v>5375150.8630999997</v>
      </c>
      <c r="K145" s="71">
        <f t="shared" si="31"/>
        <v>5375150.8630999997</v>
      </c>
      <c r="L145" s="71">
        <v>155637269.28999999</v>
      </c>
      <c r="M145" s="72">
        <f t="shared" si="32"/>
        <v>519355811.03310001</v>
      </c>
      <c r="N145" s="66"/>
      <c r="O145" s="184"/>
      <c r="P145" s="73">
        <v>2</v>
      </c>
      <c r="Q145" s="184"/>
      <c r="R145" s="71" t="s">
        <v>410</v>
      </c>
      <c r="S145" s="71">
        <v>320686332.92000002</v>
      </c>
      <c r="T145" s="74">
        <v>0</v>
      </c>
      <c r="U145" s="71">
        <v>53439312.939999998</v>
      </c>
      <c r="V145" s="71">
        <v>15829745.699999999</v>
      </c>
      <c r="W145" s="71">
        <v>11698661.7468</v>
      </c>
      <c r="X145" s="71">
        <f t="shared" si="34"/>
        <v>5849330.8733999999</v>
      </c>
      <c r="Y145" s="71">
        <f t="shared" si="35"/>
        <v>5849330.8733999999</v>
      </c>
      <c r="Z145" s="71">
        <v>160902481.40000001</v>
      </c>
      <c r="AA145" s="72">
        <f t="shared" si="19"/>
        <v>556707203.83340001</v>
      </c>
    </row>
    <row r="146" spans="1:27" ht="24.95" customHeight="1">
      <c r="A146" s="182"/>
      <c r="B146" s="184"/>
      <c r="C146" s="67">
        <v>16</v>
      </c>
      <c r="D146" s="71" t="s">
        <v>411</v>
      </c>
      <c r="E146" s="71">
        <v>268792922.69999999</v>
      </c>
      <c r="F146" s="71">
        <v>0</v>
      </c>
      <c r="G146" s="71">
        <v>44791772.009999998</v>
      </c>
      <c r="H146" s="71">
        <v>13268178.83</v>
      </c>
      <c r="I146" s="71">
        <v>9805586.2061999999</v>
      </c>
      <c r="J146" s="71">
        <f t="shared" si="30"/>
        <v>4902793.1030999999</v>
      </c>
      <c r="K146" s="71">
        <f t="shared" si="31"/>
        <v>4902793.1030999999</v>
      </c>
      <c r="L146" s="71">
        <v>140887875.77000001</v>
      </c>
      <c r="M146" s="72">
        <f t="shared" si="32"/>
        <v>472643542.4131</v>
      </c>
      <c r="N146" s="66"/>
      <c r="O146" s="184"/>
      <c r="P146" s="73">
        <v>3</v>
      </c>
      <c r="Q146" s="184"/>
      <c r="R146" s="71" t="s">
        <v>412</v>
      </c>
      <c r="S146" s="71">
        <v>328354337.68000001</v>
      </c>
      <c r="T146" s="74">
        <v>0</v>
      </c>
      <c r="U146" s="71">
        <v>54717112.659999996</v>
      </c>
      <c r="V146" s="71">
        <v>16208254.4</v>
      </c>
      <c r="W146" s="71">
        <v>11978391.142200001</v>
      </c>
      <c r="X146" s="71">
        <f t="shared" si="34"/>
        <v>5989195.5711000003</v>
      </c>
      <c r="Y146" s="71">
        <f t="shared" si="35"/>
        <v>5989195.5711000003</v>
      </c>
      <c r="Z146" s="71">
        <v>167870071.69999999</v>
      </c>
      <c r="AA146" s="72">
        <f t="shared" si="19"/>
        <v>573138972.01110005</v>
      </c>
    </row>
    <row r="147" spans="1:27" ht="24.95" customHeight="1">
      <c r="A147" s="182"/>
      <c r="B147" s="184"/>
      <c r="C147" s="67">
        <v>17</v>
      </c>
      <c r="D147" s="71" t="s">
        <v>413</v>
      </c>
      <c r="E147" s="71">
        <v>340105160.13999999</v>
      </c>
      <c r="F147" s="71">
        <v>0</v>
      </c>
      <c r="G147" s="71">
        <v>56675274.93</v>
      </c>
      <c r="H147" s="71">
        <v>16788299.489999998</v>
      </c>
      <c r="I147" s="71">
        <v>12407062.036499999</v>
      </c>
      <c r="J147" s="71">
        <f t="shared" si="30"/>
        <v>6203531.0182499997</v>
      </c>
      <c r="K147" s="71">
        <f t="shared" si="31"/>
        <v>6203531.0182499997</v>
      </c>
      <c r="L147" s="71">
        <v>166341114.88</v>
      </c>
      <c r="M147" s="72">
        <f t="shared" si="32"/>
        <v>586113380.45825005</v>
      </c>
      <c r="N147" s="66"/>
      <c r="O147" s="184"/>
      <c r="P147" s="73">
        <v>4</v>
      </c>
      <c r="Q147" s="184"/>
      <c r="R147" s="71" t="s">
        <v>414</v>
      </c>
      <c r="S147" s="71">
        <v>387413372.04000002</v>
      </c>
      <c r="T147" s="74">
        <v>0</v>
      </c>
      <c r="U147" s="71">
        <v>64558736.369999997</v>
      </c>
      <c r="V147" s="71">
        <v>19123531.420000002</v>
      </c>
      <c r="W147" s="71">
        <v>14132869.194599999</v>
      </c>
      <c r="X147" s="71">
        <f t="shared" si="34"/>
        <v>7066434.5972999996</v>
      </c>
      <c r="Y147" s="71">
        <f t="shared" si="35"/>
        <v>7066434.5972999996</v>
      </c>
      <c r="Z147" s="71">
        <v>184847661.06999999</v>
      </c>
      <c r="AA147" s="72">
        <f t="shared" si="19"/>
        <v>663009735.49730003</v>
      </c>
    </row>
    <row r="148" spans="1:27" ht="24.95" customHeight="1">
      <c r="A148" s="182"/>
      <c r="B148" s="184"/>
      <c r="C148" s="67">
        <v>18</v>
      </c>
      <c r="D148" s="71" t="s">
        <v>415</v>
      </c>
      <c r="E148" s="71">
        <v>318713095.01999998</v>
      </c>
      <c r="F148" s="71">
        <v>0</v>
      </c>
      <c r="G148" s="71">
        <v>53110491.700000003</v>
      </c>
      <c r="H148" s="71">
        <v>15732342.57</v>
      </c>
      <c r="I148" s="71">
        <v>11626677.878699999</v>
      </c>
      <c r="J148" s="71">
        <f t="shared" si="30"/>
        <v>5813338.9393499997</v>
      </c>
      <c r="K148" s="71">
        <f t="shared" si="31"/>
        <v>5813338.9393499997</v>
      </c>
      <c r="L148" s="71">
        <v>167993510.88999999</v>
      </c>
      <c r="M148" s="72">
        <f t="shared" si="32"/>
        <v>561362779.11934996</v>
      </c>
      <c r="N148" s="66"/>
      <c r="O148" s="184"/>
      <c r="P148" s="73">
        <v>5</v>
      </c>
      <c r="Q148" s="184"/>
      <c r="R148" s="71" t="s">
        <v>416</v>
      </c>
      <c r="S148" s="71">
        <v>276629819.70999998</v>
      </c>
      <c r="T148" s="74">
        <v>0</v>
      </c>
      <c r="U148" s="71">
        <v>46097716.009999998</v>
      </c>
      <c r="V148" s="71">
        <v>13655024.4</v>
      </c>
      <c r="W148" s="71">
        <v>10091476.8036</v>
      </c>
      <c r="X148" s="71">
        <f t="shared" si="34"/>
        <v>5045738.4018000001</v>
      </c>
      <c r="Y148" s="71">
        <f t="shared" si="35"/>
        <v>5045738.4018000001</v>
      </c>
      <c r="Z148" s="71">
        <v>152314197.58000001</v>
      </c>
      <c r="AA148" s="72">
        <f t="shared" si="19"/>
        <v>493742496.10180002</v>
      </c>
    </row>
    <row r="149" spans="1:27" ht="24.95" customHeight="1">
      <c r="A149" s="182"/>
      <c r="B149" s="184"/>
      <c r="C149" s="67">
        <v>19</v>
      </c>
      <c r="D149" s="71" t="s">
        <v>417</v>
      </c>
      <c r="E149" s="71">
        <v>373271700.58999997</v>
      </c>
      <c r="F149" s="71">
        <v>0</v>
      </c>
      <c r="G149" s="71">
        <v>62202161.960000001</v>
      </c>
      <c r="H149" s="71">
        <v>18425469.039999999</v>
      </c>
      <c r="I149" s="71">
        <v>13616979.9475</v>
      </c>
      <c r="J149" s="71">
        <f t="shared" si="30"/>
        <v>6808489.9737499999</v>
      </c>
      <c r="K149" s="71">
        <f t="shared" si="31"/>
        <v>6808489.9737499999</v>
      </c>
      <c r="L149" s="71">
        <v>189906637.81</v>
      </c>
      <c r="M149" s="72">
        <f t="shared" si="32"/>
        <v>650614459.37374997</v>
      </c>
      <c r="N149" s="66"/>
      <c r="O149" s="184"/>
      <c r="P149" s="73">
        <v>6</v>
      </c>
      <c r="Q149" s="184"/>
      <c r="R149" s="71" t="s">
        <v>418</v>
      </c>
      <c r="S149" s="71">
        <v>260124510.81</v>
      </c>
      <c r="T149" s="74">
        <v>0</v>
      </c>
      <c r="U149" s="71">
        <v>43347264</v>
      </c>
      <c r="V149" s="71">
        <v>12840287.949999999</v>
      </c>
      <c r="W149" s="71">
        <v>9489361.8828999996</v>
      </c>
      <c r="X149" s="71">
        <f t="shared" si="34"/>
        <v>4744680.9414499998</v>
      </c>
      <c r="Y149" s="71">
        <f t="shared" si="35"/>
        <v>4744680.9414499998</v>
      </c>
      <c r="Z149" s="71">
        <v>155770800.75</v>
      </c>
      <c r="AA149" s="72">
        <f t="shared" si="19"/>
        <v>476827544.45144999</v>
      </c>
    </row>
    <row r="150" spans="1:27" ht="24.95" customHeight="1">
      <c r="A150" s="182"/>
      <c r="B150" s="184"/>
      <c r="C150" s="67">
        <v>20</v>
      </c>
      <c r="D150" s="71" t="s">
        <v>419</v>
      </c>
      <c r="E150" s="71">
        <v>258706310.56</v>
      </c>
      <c r="F150" s="71">
        <v>0</v>
      </c>
      <c r="G150" s="71">
        <v>43110934.479999997</v>
      </c>
      <c r="H150" s="71">
        <v>12770282.630000001</v>
      </c>
      <c r="I150" s="71">
        <v>9437625.8302999996</v>
      </c>
      <c r="J150" s="71">
        <f t="shared" si="30"/>
        <v>4718812.9151499998</v>
      </c>
      <c r="K150" s="71">
        <f t="shared" si="31"/>
        <v>4718812.9151499998</v>
      </c>
      <c r="L150" s="71">
        <v>142952919.72999999</v>
      </c>
      <c r="M150" s="72">
        <f t="shared" si="32"/>
        <v>462259260.31515002</v>
      </c>
      <c r="N150" s="66"/>
      <c r="O150" s="184"/>
      <c r="P150" s="73">
        <v>7</v>
      </c>
      <c r="Q150" s="184"/>
      <c r="R150" s="71" t="s">
        <v>420</v>
      </c>
      <c r="S150" s="71">
        <v>297215617.29000002</v>
      </c>
      <c r="T150" s="74">
        <v>0</v>
      </c>
      <c r="U150" s="71">
        <v>49528142.460000001</v>
      </c>
      <c r="V150" s="71">
        <v>14671182.27</v>
      </c>
      <c r="W150" s="71">
        <v>10842448.260600001</v>
      </c>
      <c r="X150" s="71">
        <f t="shared" si="34"/>
        <v>5421224.1303000003</v>
      </c>
      <c r="Y150" s="71">
        <f t="shared" si="35"/>
        <v>5421224.1303000003</v>
      </c>
      <c r="Z150" s="71">
        <v>160174354.94</v>
      </c>
      <c r="AA150" s="72">
        <f t="shared" si="19"/>
        <v>527010521.09030002</v>
      </c>
    </row>
    <row r="151" spans="1:27" ht="24.95" customHeight="1">
      <c r="A151" s="182"/>
      <c r="B151" s="184"/>
      <c r="C151" s="67">
        <v>21</v>
      </c>
      <c r="D151" s="71" t="s">
        <v>421</v>
      </c>
      <c r="E151" s="71">
        <v>353735175.94</v>
      </c>
      <c r="F151" s="71">
        <v>0</v>
      </c>
      <c r="G151" s="71">
        <v>58946586.810000002</v>
      </c>
      <c r="H151" s="71">
        <v>17461105.469999999</v>
      </c>
      <c r="I151" s="71">
        <v>12904286.046599999</v>
      </c>
      <c r="J151" s="71">
        <f t="shared" si="30"/>
        <v>6452143.0232999995</v>
      </c>
      <c r="K151" s="71">
        <f t="shared" si="31"/>
        <v>6452143.0232999995</v>
      </c>
      <c r="L151" s="71">
        <v>178376207.59999999</v>
      </c>
      <c r="M151" s="72">
        <f t="shared" si="32"/>
        <v>614971218.84329998</v>
      </c>
      <c r="N151" s="66"/>
      <c r="O151" s="184"/>
      <c r="P151" s="73">
        <v>8</v>
      </c>
      <c r="Q151" s="184"/>
      <c r="R151" s="71" t="s">
        <v>422</v>
      </c>
      <c r="S151" s="71">
        <v>465070769.51999998</v>
      </c>
      <c r="T151" s="74">
        <v>0</v>
      </c>
      <c r="U151" s="71">
        <v>77499599.569999993</v>
      </c>
      <c r="V151" s="71">
        <v>22956862.390000001</v>
      </c>
      <c r="W151" s="71">
        <v>16965816.944699999</v>
      </c>
      <c r="X151" s="71">
        <f t="shared" si="34"/>
        <v>8482908.4723499995</v>
      </c>
      <c r="Y151" s="71">
        <f t="shared" si="35"/>
        <v>8482908.4723499995</v>
      </c>
      <c r="Z151" s="71">
        <v>217126215.86000001</v>
      </c>
      <c r="AA151" s="72">
        <f t="shared" si="19"/>
        <v>791136355.81235003</v>
      </c>
    </row>
    <row r="152" spans="1:27" ht="24.95" customHeight="1">
      <c r="A152" s="182"/>
      <c r="B152" s="184"/>
      <c r="C152" s="67">
        <v>22</v>
      </c>
      <c r="D152" s="71" t="s">
        <v>423</v>
      </c>
      <c r="E152" s="71">
        <v>344438354.56</v>
      </c>
      <c r="F152" s="71">
        <v>0</v>
      </c>
      <c r="G152" s="71">
        <v>57397360.369999997</v>
      </c>
      <c r="H152" s="71">
        <v>17002194.989999998</v>
      </c>
      <c r="I152" s="71">
        <v>12565137.297700001</v>
      </c>
      <c r="J152" s="71">
        <f t="shared" si="30"/>
        <v>6282568.6488500005</v>
      </c>
      <c r="K152" s="71">
        <f t="shared" si="31"/>
        <v>6282568.6488500005</v>
      </c>
      <c r="L152" s="71">
        <v>171007567.81999999</v>
      </c>
      <c r="M152" s="72">
        <f t="shared" si="32"/>
        <v>596128046.38884997</v>
      </c>
      <c r="N152" s="66"/>
      <c r="O152" s="184"/>
      <c r="P152" s="73">
        <v>9</v>
      </c>
      <c r="Q152" s="184"/>
      <c r="R152" s="71" t="s">
        <v>424</v>
      </c>
      <c r="S152" s="71">
        <v>431001800.42000002</v>
      </c>
      <c r="T152" s="74">
        <v>0</v>
      </c>
      <c r="U152" s="71">
        <v>71822331.430000007</v>
      </c>
      <c r="V152" s="71">
        <v>21275147.079999998</v>
      </c>
      <c r="W152" s="71">
        <v>15722978.368100001</v>
      </c>
      <c r="X152" s="71">
        <f t="shared" si="34"/>
        <v>7861489.1840500003</v>
      </c>
      <c r="Y152" s="71">
        <f t="shared" si="35"/>
        <v>7861489.1840500003</v>
      </c>
      <c r="Z152" s="71">
        <v>180816031.30000001</v>
      </c>
      <c r="AA152" s="72">
        <f t="shared" si="19"/>
        <v>712776799.41404998</v>
      </c>
    </row>
    <row r="153" spans="1:27" ht="24.95" customHeight="1">
      <c r="A153" s="182"/>
      <c r="B153" s="185"/>
      <c r="C153" s="67">
        <v>23</v>
      </c>
      <c r="D153" s="71" t="s">
        <v>425</v>
      </c>
      <c r="E153" s="71">
        <v>364821163.67000002</v>
      </c>
      <c r="F153" s="71">
        <v>0</v>
      </c>
      <c r="G153" s="71">
        <v>60793960.729999997</v>
      </c>
      <c r="H153" s="71">
        <v>18008332.93</v>
      </c>
      <c r="I153" s="71">
        <v>13308703.719900001</v>
      </c>
      <c r="J153" s="71">
        <f t="shared" si="30"/>
        <v>6654351.8599500004</v>
      </c>
      <c r="K153" s="71">
        <f t="shared" si="31"/>
        <v>6654351.8599500004</v>
      </c>
      <c r="L153" s="71">
        <v>181775849.38</v>
      </c>
      <c r="M153" s="72">
        <f t="shared" si="32"/>
        <v>632053658.56994998</v>
      </c>
      <c r="N153" s="66"/>
      <c r="O153" s="184"/>
      <c r="P153" s="73">
        <v>10</v>
      </c>
      <c r="Q153" s="184"/>
      <c r="R153" s="84" t="s">
        <v>426</v>
      </c>
      <c r="S153" s="71">
        <v>329709815.30000001</v>
      </c>
      <c r="T153" s="74">
        <v>0</v>
      </c>
      <c r="U153" s="71">
        <v>54942990.049999997</v>
      </c>
      <c r="V153" s="71">
        <v>16275163.6</v>
      </c>
      <c r="W153" s="71">
        <v>12027839.068299999</v>
      </c>
      <c r="X153" s="71">
        <f t="shared" si="34"/>
        <v>6013919.5341499997</v>
      </c>
      <c r="Y153" s="71">
        <f t="shared" si="35"/>
        <v>6013919.5341499997</v>
      </c>
      <c r="Z153" s="71">
        <v>170324308.91999999</v>
      </c>
      <c r="AA153" s="72">
        <f t="shared" si="19"/>
        <v>577266197.40415001</v>
      </c>
    </row>
    <row r="154" spans="1:27" ht="24.95" customHeight="1">
      <c r="A154" s="67"/>
      <c r="B154" s="175" t="s">
        <v>427</v>
      </c>
      <c r="C154" s="176"/>
      <c r="D154" s="75"/>
      <c r="E154" s="75">
        <f t="shared" ref="E154:M154" si="36">SUM(E131:E153)</f>
        <v>7804903136.75</v>
      </c>
      <c r="F154" s="71">
        <v>0</v>
      </c>
      <c r="G154" s="75">
        <f t="shared" si="36"/>
        <v>1300612524.9000001</v>
      </c>
      <c r="H154" s="75">
        <f t="shared" si="36"/>
        <v>385266284.29000002</v>
      </c>
      <c r="I154" s="75">
        <f t="shared" si="36"/>
        <v>284723458.37809998</v>
      </c>
      <c r="J154" s="75">
        <f t="shared" si="36"/>
        <v>142361729.18904999</v>
      </c>
      <c r="K154" s="75">
        <f t="shared" si="36"/>
        <v>142361729.18904999</v>
      </c>
      <c r="L154" s="75">
        <f t="shared" si="36"/>
        <v>3904152356.7600002</v>
      </c>
      <c r="M154" s="75">
        <f t="shared" si="36"/>
        <v>13537296031.889</v>
      </c>
      <c r="N154" s="66"/>
      <c r="O154" s="184"/>
      <c r="P154" s="73">
        <v>11</v>
      </c>
      <c r="Q154" s="184"/>
      <c r="R154" s="71" t="s">
        <v>407</v>
      </c>
      <c r="S154" s="71">
        <v>315596008.56999999</v>
      </c>
      <c r="T154" s="74">
        <v>0</v>
      </c>
      <c r="U154" s="71">
        <v>52591059.030000001</v>
      </c>
      <c r="V154" s="71">
        <v>15578476.689999999</v>
      </c>
      <c r="W154" s="71">
        <v>11512966.328600001</v>
      </c>
      <c r="X154" s="71">
        <f t="shared" si="34"/>
        <v>5756483.1643000003</v>
      </c>
      <c r="Y154" s="71">
        <f t="shared" si="35"/>
        <v>5756483.1643000003</v>
      </c>
      <c r="Z154" s="71">
        <v>170258584.22999999</v>
      </c>
      <c r="AA154" s="72">
        <f t="shared" si="19"/>
        <v>559780611.68429995</v>
      </c>
    </row>
    <row r="155" spans="1:27" ht="24.95" customHeight="1">
      <c r="A155" s="182">
        <v>8</v>
      </c>
      <c r="B155" s="183" t="s">
        <v>428</v>
      </c>
      <c r="C155" s="67">
        <v>1</v>
      </c>
      <c r="D155" s="71" t="s">
        <v>429</v>
      </c>
      <c r="E155" s="71">
        <v>306376716.31</v>
      </c>
      <c r="F155" s="71">
        <v>0</v>
      </c>
      <c r="G155" s="71">
        <v>51054752.07</v>
      </c>
      <c r="H155" s="71">
        <v>15123393.210000001</v>
      </c>
      <c r="I155" s="71">
        <v>11176645.8476</v>
      </c>
      <c r="J155" s="71">
        <v>0</v>
      </c>
      <c r="K155" s="71">
        <f t="shared" ref="K155:K181" si="37">I155-J155</f>
        <v>11176645.8476</v>
      </c>
      <c r="L155" s="71">
        <v>152025154.68000001</v>
      </c>
      <c r="M155" s="72">
        <f t="shared" si="32"/>
        <v>535756662.11760002</v>
      </c>
      <c r="N155" s="66"/>
      <c r="O155" s="184"/>
      <c r="P155" s="73">
        <v>12</v>
      </c>
      <c r="Q155" s="184"/>
      <c r="R155" s="71" t="s">
        <v>430</v>
      </c>
      <c r="S155" s="71">
        <v>335298106.93000001</v>
      </c>
      <c r="T155" s="74">
        <v>0</v>
      </c>
      <c r="U155" s="71">
        <v>55874225.450000003</v>
      </c>
      <c r="V155" s="71">
        <v>16551013.32</v>
      </c>
      <c r="W155" s="71">
        <v>12231700.3708</v>
      </c>
      <c r="X155" s="71">
        <f t="shared" si="34"/>
        <v>6115850.1853999998</v>
      </c>
      <c r="Y155" s="71">
        <f t="shared" si="35"/>
        <v>6115850.1853999998</v>
      </c>
      <c r="Z155" s="71">
        <v>162578589.84999999</v>
      </c>
      <c r="AA155" s="72">
        <f t="shared" si="19"/>
        <v>576417785.73539996</v>
      </c>
    </row>
    <row r="156" spans="1:27" ht="24.95" customHeight="1">
      <c r="A156" s="182"/>
      <c r="B156" s="184"/>
      <c r="C156" s="67">
        <v>2</v>
      </c>
      <c r="D156" s="71" t="s">
        <v>431</v>
      </c>
      <c r="E156" s="71">
        <v>296255092.16000003</v>
      </c>
      <c r="F156" s="71">
        <v>0</v>
      </c>
      <c r="G156" s="71">
        <v>49368080.130000003</v>
      </c>
      <c r="H156" s="71">
        <v>14623768.75</v>
      </c>
      <c r="I156" s="71">
        <v>10807408.231000001</v>
      </c>
      <c r="J156" s="71">
        <v>0</v>
      </c>
      <c r="K156" s="71">
        <f t="shared" si="37"/>
        <v>10807408.231000001</v>
      </c>
      <c r="L156" s="71">
        <v>161796482.91</v>
      </c>
      <c r="M156" s="72">
        <f t="shared" si="32"/>
        <v>532850832.18099999</v>
      </c>
      <c r="N156" s="66"/>
      <c r="O156" s="185"/>
      <c r="P156" s="73">
        <v>13</v>
      </c>
      <c r="Q156" s="185"/>
      <c r="R156" s="71" t="s">
        <v>432</v>
      </c>
      <c r="S156" s="71">
        <v>269165657.64999998</v>
      </c>
      <c r="T156" s="74">
        <v>0</v>
      </c>
      <c r="U156" s="71">
        <v>44853884.719999999</v>
      </c>
      <c r="V156" s="71">
        <v>13286577.800000001</v>
      </c>
      <c r="W156" s="71">
        <v>9819183.6054999996</v>
      </c>
      <c r="X156" s="71">
        <f t="shared" si="34"/>
        <v>4909591.8027499998</v>
      </c>
      <c r="Y156" s="71">
        <f t="shared" si="35"/>
        <v>4909591.8027499998</v>
      </c>
      <c r="Z156" s="71">
        <v>150675204.24000001</v>
      </c>
      <c r="AA156" s="72">
        <f t="shared" ref="AA156:AA219" si="38">S156+T156+U156+V156+Y156+Z156</f>
        <v>482890916.21275002</v>
      </c>
    </row>
    <row r="157" spans="1:27" ht="24.95" customHeight="1">
      <c r="A157" s="182"/>
      <c r="B157" s="184"/>
      <c r="C157" s="67">
        <v>3</v>
      </c>
      <c r="D157" s="71" t="s">
        <v>433</v>
      </c>
      <c r="E157" s="71">
        <v>415633060.16000003</v>
      </c>
      <c r="F157" s="71">
        <v>0</v>
      </c>
      <c r="G157" s="71">
        <v>69261277.730000004</v>
      </c>
      <c r="H157" s="71">
        <v>20516514.030000001</v>
      </c>
      <c r="I157" s="71">
        <v>15162325.557700001</v>
      </c>
      <c r="J157" s="71">
        <v>0</v>
      </c>
      <c r="K157" s="71">
        <f t="shared" si="37"/>
        <v>15162325.557700001</v>
      </c>
      <c r="L157" s="71">
        <v>195791611.94</v>
      </c>
      <c r="M157" s="72">
        <f t="shared" si="32"/>
        <v>716364789.41770005</v>
      </c>
      <c r="N157" s="66"/>
      <c r="O157" s="67"/>
      <c r="P157" s="176" t="s">
        <v>434</v>
      </c>
      <c r="Q157" s="177"/>
      <c r="R157" s="75"/>
      <c r="S157" s="75">
        <f t="shared" ref="S157:X157" si="39">SUM(S144:S156)</f>
        <v>4300769221.5900002</v>
      </c>
      <c r="T157" s="74">
        <v>0</v>
      </c>
      <c r="U157" s="75">
        <f t="shared" si="39"/>
        <v>716682093.08000004</v>
      </c>
      <c r="V157" s="75">
        <f t="shared" si="39"/>
        <v>212294931.59999999</v>
      </c>
      <c r="W157" s="75">
        <f t="shared" si="39"/>
        <v>156892387.3883</v>
      </c>
      <c r="X157" s="75">
        <f t="shared" si="39"/>
        <v>78446193.694150001</v>
      </c>
      <c r="Y157" s="75">
        <f t="shared" si="35"/>
        <v>78446193.694150001</v>
      </c>
      <c r="Z157" s="75">
        <f>SUM(Z144:Z156)</f>
        <v>2194781612</v>
      </c>
      <c r="AA157" s="72">
        <f t="shared" si="38"/>
        <v>7502974051.9641504</v>
      </c>
    </row>
    <row r="158" spans="1:27" ht="24.95" customHeight="1">
      <c r="A158" s="182"/>
      <c r="B158" s="184"/>
      <c r="C158" s="67">
        <v>4</v>
      </c>
      <c r="D158" s="71" t="s">
        <v>435</v>
      </c>
      <c r="E158" s="71">
        <v>239417210.13</v>
      </c>
      <c r="F158" s="71">
        <v>0</v>
      </c>
      <c r="G158" s="71">
        <v>39896590.219999999</v>
      </c>
      <c r="H158" s="71">
        <v>11818132.439999999</v>
      </c>
      <c r="I158" s="71">
        <v>8733957.9837999996</v>
      </c>
      <c r="J158" s="71">
        <v>0</v>
      </c>
      <c r="K158" s="71">
        <f t="shared" si="37"/>
        <v>8733957.9837999996</v>
      </c>
      <c r="L158" s="71">
        <v>146560468.94</v>
      </c>
      <c r="M158" s="72">
        <f t="shared" si="32"/>
        <v>446426359.71380001</v>
      </c>
      <c r="N158" s="66"/>
      <c r="O158" s="183">
        <v>26</v>
      </c>
      <c r="P158" s="73">
        <v>1</v>
      </c>
      <c r="Q158" s="183" t="s">
        <v>111</v>
      </c>
      <c r="R158" s="71" t="s">
        <v>436</v>
      </c>
      <c r="S158" s="71">
        <v>295967644.35000002</v>
      </c>
      <c r="T158" s="74">
        <v>0</v>
      </c>
      <c r="U158" s="71">
        <v>49320179.689999998</v>
      </c>
      <c r="V158" s="71">
        <v>14609579.720000001</v>
      </c>
      <c r="W158" s="71">
        <v>10796922.1129</v>
      </c>
      <c r="X158" s="71">
        <f t="shared" ref="X158:X182" si="40">W158/2</f>
        <v>5398461.05645</v>
      </c>
      <c r="Y158" s="71">
        <f t="shared" si="35"/>
        <v>5398461.05645</v>
      </c>
      <c r="Z158" s="71">
        <v>158287722.87</v>
      </c>
      <c r="AA158" s="72">
        <f t="shared" si="38"/>
        <v>523583587.68645</v>
      </c>
    </row>
    <row r="159" spans="1:27" ht="24.95" customHeight="1">
      <c r="A159" s="182"/>
      <c r="B159" s="184"/>
      <c r="C159" s="67">
        <v>5</v>
      </c>
      <c r="D159" s="71" t="s">
        <v>437</v>
      </c>
      <c r="E159" s="71">
        <v>331372869.89999998</v>
      </c>
      <c r="F159" s="71">
        <v>0</v>
      </c>
      <c r="G159" s="71">
        <v>55220122.200000003</v>
      </c>
      <c r="H159" s="71">
        <v>16357255.439999999</v>
      </c>
      <c r="I159" s="71">
        <v>12088507.426200001</v>
      </c>
      <c r="J159" s="71">
        <v>0</v>
      </c>
      <c r="K159" s="71">
        <f t="shared" si="37"/>
        <v>12088507.426200001</v>
      </c>
      <c r="L159" s="71">
        <v>171585853.21000001</v>
      </c>
      <c r="M159" s="72">
        <f t="shared" si="32"/>
        <v>586624608.17620003</v>
      </c>
      <c r="N159" s="66"/>
      <c r="O159" s="184"/>
      <c r="P159" s="73">
        <v>2</v>
      </c>
      <c r="Q159" s="184"/>
      <c r="R159" s="71" t="s">
        <v>438</v>
      </c>
      <c r="S159" s="71">
        <v>254108402.77000001</v>
      </c>
      <c r="T159" s="74">
        <v>0</v>
      </c>
      <c r="U159" s="71">
        <v>42344737.090000004</v>
      </c>
      <c r="V159" s="71">
        <v>12543320.32</v>
      </c>
      <c r="W159" s="71">
        <v>9269893.8052999992</v>
      </c>
      <c r="X159" s="71">
        <f t="shared" si="40"/>
        <v>4634946.9026499996</v>
      </c>
      <c r="Y159" s="71">
        <f t="shared" si="35"/>
        <v>4634946.9026499996</v>
      </c>
      <c r="Z159" s="71">
        <v>138829606.40000001</v>
      </c>
      <c r="AA159" s="72">
        <f t="shared" si="38"/>
        <v>452461013.48264998</v>
      </c>
    </row>
    <row r="160" spans="1:27" ht="24.95" customHeight="1">
      <c r="A160" s="182"/>
      <c r="B160" s="184"/>
      <c r="C160" s="67">
        <v>6</v>
      </c>
      <c r="D160" s="71" t="s">
        <v>439</v>
      </c>
      <c r="E160" s="71">
        <v>238719499.58000001</v>
      </c>
      <c r="F160" s="71">
        <v>0</v>
      </c>
      <c r="G160" s="71">
        <v>39780323.43</v>
      </c>
      <c r="H160" s="71">
        <v>11783691.99</v>
      </c>
      <c r="I160" s="71">
        <v>8708505.4499999993</v>
      </c>
      <c r="J160" s="71">
        <v>0</v>
      </c>
      <c r="K160" s="71">
        <f t="shared" si="37"/>
        <v>8708505.4499999993</v>
      </c>
      <c r="L160" s="71">
        <v>143242531.97</v>
      </c>
      <c r="M160" s="72">
        <f t="shared" si="32"/>
        <v>442234552.42000002</v>
      </c>
      <c r="N160" s="66"/>
      <c r="O160" s="184"/>
      <c r="P160" s="73">
        <v>3</v>
      </c>
      <c r="Q160" s="184"/>
      <c r="R160" s="71" t="s">
        <v>440</v>
      </c>
      <c r="S160" s="71">
        <v>291006875.22000003</v>
      </c>
      <c r="T160" s="74">
        <v>0</v>
      </c>
      <c r="U160" s="71">
        <v>48493514.920000002</v>
      </c>
      <c r="V160" s="71">
        <v>14364705.82</v>
      </c>
      <c r="W160" s="71">
        <v>10615952.879000001</v>
      </c>
      <c r="X160" s="71">
        <f t="shared" si="40"/>
        <v>5307976.4395000003</v>
      </c>
      <c r="Y160" s="71">
        <f t="shared" si="35"/>
        <v>5307976.4395000003</v>
      </c>
      <c r="Z160" s="71">
        <v>172534258.08000001</v>
      </c>
      <c r="AA160" s="72">
        <f t="shared" si="38"/>
        <v>531707330.4795</v>
      </c>
    </row>
    <row r="161" spans="1:27" ht="24.95" customHeight="1">
      <c r="A161" s="182"/>
      <c r="B161" s="184"/>
      <c r="C161" s="67">
        <v>7</v>
      </c>
      <c r="D161" s="71" t="s">
        <v>441</v>
      </c>
      <c r="E161" s="71">
        <v>400171330.75999999</v>
      </c>
      <c r="F161" s="71">
        <v>0</v>
      </c>
      <c r="G161" s="71">
        <v>66684728.280000001</v>
      </c>
      <c r="H161" s="71">
        <v>19753290.850000001</v>
      </c>
      <c r="I161" s="71">
        <v>14598280.4966</v>
      </c>
      <c r="J161" s="71">
        <v>0</v>
      </c>
      <c r="K161" s="71">
        <f t="shared" si="37"/>
        <v>14598280.4966</v>
      </c>
      <c r="L161" s="71">
        <v>185890896.28</v>
      </c>
      <c r="M161" s="72">
        <f t="shared" si="32"/>
        <v>687098526.66659999</v>
      </c>
      <c r="N161" s="66"/>
      <c r="O161" s="184"/>
      <c r="P161" s="73">
        <v>4</v>
      </c>
      <c r="Q161" s="184"/>
      <c r="R161" s="71" t="s">
        <v>442</v>
      </c>
      <c r="S161" s="71">
        <v>473716444.82999998</v>
      </c>
      <c r="T161" s="74">
        <v>0</v>
      </c>
      <c r="U161" s="71">
        <v>78940318.75</v>
      </c>
      <c r="V161" s="71">
        <v>23383630.940000001</v>
      </c>
      <c r="W161" s="71">
        <v>17281211.835700002</v>
      </c>
      <c r="X161" s="71">
        <f t="shared" si="40"/>
        <v>8640605.9178500008</v>
      </c>
      <c r="Y161" s="71">
        <f t="shared" si="35"/>
        <v>8640605.9178500008</v>
      </c>
      <c r="Z161" s="71">
        <v>168354683.33000001</v>
      </c>
      <c r="AA161" s="72">
        <f t="shared" si="38"/>
        <v>753035683.76785004</v>
      </c>
    </row>
    <row r="162" spans="1:27" ht="24.95" customHeight="1">
      <c r="A162" s="182"/>
      <c r="B162" s="184"/>
      <c r="C162" s="67">
        <v>8</v>
      </c>
      <c r="D162" s="71" t="s">
        <v>443</v>
      </c>
      <c r="E162" s="71">
        <v>264819594.25</v>
      </c>
      <c r="F162" s="71">
        <v>0</v>
      </c>
      <c r="G162" s="71">
        <v>44129654.789999999</v>
      </c>
      <c r="H162" s="71">
        <v>13072047.060000001</v>
      </c>
      <c r="I162" s="71">
        <v>9660638.8828999996</v>
      </c>
      <c r="J162" s="71">
        <v>0</v>
      </c>
      <c r="K162" s="71">
        <f t="shared" si="37"/>
        <v>9660638.8828999996</v>
      </c>
      <c r="L162" s="71">
        <v>153501769.36000001</v>
      </c>
      <c r="M162" s="72">
        <f t="shared" si="32"/>
        <v>485183704.34289998</v>
      </c>
      <c r="N162" s="66"/>
      <c r="O162" s="184"/>
      <c r="P162" s="73">
        <v>5</v>
      </c>
      <c r="Q162" s="184"/>
      <c r="R162" s="71" t="s">
        <v>444</v>
      </c>
      <c r="S162" s="71">
        <v>284350997.29000002</v>
      </c>
      <c r="T162" s="74">
        <v>0</v>
      </c>
      <c r="U162" s="71">
        <v>47384376.469999999</v>
      </c>
      <c r="V162" s="71">
        <v>14036157.82</v>
      </c>
      <c r="W162" s="71">
        <v>10373145.9474</v>
      </c>
      <c r="X162" s="71">
        <f t="shared" si="40"/>
        <v>5186572.9737</v>
      </c>
      <c r="Y162" s="71">
        <f t="shared" si="35"/>
        <v>5186572.9737</v>
      </c>
      <c r="Z162" s="71">
        <v>162012637.41999999</v>
      </c>
      <c r="AA162" s="72">
        <f t="shared" si="38"/>
        <v>512970741.97369999</v>
      </c>
    </row>
    <row r="163" spans="1:27" ht="24.95" customHeight="1">
      <c r="A163" s="182"/>
      <c r="B163" s="184"/>
      <c r="C163" s="67">
        <v>9</v>
      </c>
      <c r="D163" s="71" t="s">
        <v>445</v>
      </c>
      <c r="E163" s="71">
        <v>314513424.37</v>
      </c>
      <c r="F163" s="71">
        <v>0</v>
      </c>
      <c r="G163" s="71">
        <v>52410656.710000001</v>
      </c>
      <c r="H163" s="71">
        <v>15525038.07</v>
      </c>
      <c r="I163" s="71">
        <v>11473473.5748</v>
      </c>
      <c r="J163" s="71">
        <v>0</v>
      </c>
      <c r="K163" s="71">
        <f t="shared" si="37"/>
        <v>11473473.5748</v>
      </c>
      <c r="L163" s="71">
        <v>165581967.27000001</v>
      </c>
      <c r="M163" s="72">
        <f t="shared" si="32"/>
        <v>559504559.99479997</v>
      </c>
      <c r="N163" s="66"/>
      <c r="O163" s="184"/>
      <c r="P163" s="73">
        <v>6</v>
      </c>
      <c r="Q163" s="184"/>
      <c r="R163" s="71" t="s">
        <v>446</v>
      </c>
      <c r="S163" s="71">
        <v>299481865.94</v>
      </c>
      <c r="T163" s="74">
        <v>0</v>
      </c>
      <c r="U163" s="71">
        <v>49905791.140000001</v>
      </c>
      <c r="V163" s="71">
        <v>14783049.02</v>
      </c>
      <c r="W163" s="71">
        <v>10925121.1833</v>
      </c>
      <c r="X163" s="71">
        <f t="shared" si="40"/>
        <v>5462560.5916499998</v>
      </c>
      <c r="Y163" s="71">
        <f t="shared" si="35"/>
        <v>5462560.5916499998</v>
      </c>
      <c r="Z163" s="71">
        <v>165353513.59</v>
      </c>
      <c r="AA163" s="72">
        <f t="shared" si="38"/>
        <v>534986780.28165001</v>
      </c>
    </row>
    <row r="164" spans="1:27" ht="24.95" customHeight="1">
      <c r="A164" s="182"/>
      <c r="B164" s="184"/>
      <c r="C164" s="67">
        <v>10</v>
      </c>
      <c r="D164" s="71" t="s">
        <v>447</v>
      </c>
      <c r="E164" s="71">
        <v>268079308.59</v>
      </c>
      <c r="F164" s="71">
        <v>0</v>
      </c>
      <c r="G164" s="71">
        <v>44672855.039999999</v>
      </c>
      <c r="H164" s="71">
        <v>13232953.35</v>
      </c>
      <c r="I164" s="71">
        <v>9779553.5092999991</v>
      </c>
      <c r="J164" s="71">
        <v>0</v>
      </c>
      <c r="K164" s="71">
        <f t="shared" si="37"/>
        <v>9779553.5092999991</v>
      </c>
      <c r="L164" s="71">
        <v>150857059.41</v>
      </c>
      <c r="M164" s="72">
        <f t="shared" si="32"/>
        <v>486621729.89929998</v>
      </c>
      <c r="N164" s="66"/>
      <c r="O164" s="184"/>
      <c r="P164" s="73">
        <v>7</v>
      </c>
      <c r="Q164" s="184"/>
      <c r="R164" s="71" t="s">
        <v>448</v>
      </c>
      <c r="S164" s="71">
        <v>283665533.79000002</v>
      </c>
      <c r="T164" s="74">
        <v>0</v>
      </c>
      <c r="U164" s="71">
        <v>47270150.530000001</v>
      </c>
      <c r="V164" s="71">
        <v>14002321.91</v>
      </c>
      <c r="W164" s="71">
        <v>10348140.1866</v>
      </c>
      <c r="X164" s="71">
        <f t="shared" si="40"/>
        <v>5174070.0932999998</v>
      </c>
      <c r="Y164" s="71">
        <f t="shared" si="35"/>
        <v>5174070.0932999998</v>
      </c>
      <c r="Z164" s="71">
        <v>156885338.41999999</v>
      </c>
      <c r="AA164" s="72">
        <f t="shared" si="38"/>
        <v>506997414.74330002</v>
      </c>
    </row>
    <row r="165" spans="1:27" ht="24.95" customHeight="1">
      <c r="A165" s="182"/>
      <c r="B165" s="184"/>
      <c r="C165" s="67">
        <v>11</v>
      </c>
      <c r="D165" s="71" t="s">
        <v>449</v>
      </c>
      <c r="E165" s="71">
        <v>386248016.25999999</v>
      </c>
      <c r="F165" s="71">
        <v>0</v>
      </c>
      <c r="G165" s="71">
        <v>64364540.960000001</v>
      </c>
      <c r="H165" s="71">
        <v>19066007.030000001</v>
      </c>
      <c r="I165" s="71">
        <v>14090356.927300001</v>
      </c>
      <c r="J165" s="71">
        <v>0</v>
      </c>
      <c r="K165" s="71">
        <f t="shared" si="37"/>
        <v>14090356.927300001</v>
      </c>
      <c r="L165" s="71">
        <v>197422099.72</v>
      </c>
      <c r="M165" s="72">
        <f t="shared" si="32"/>
        <v>681191020.8973</v>
      </c>
      <c r="N165" s="66"/>
      <c r="O165" s="184"/>
      <c r="P165" s="73">
        <v>8</v>
      </c>
      <c r="Q165" s="184"/>
      <c r="R165" s="71" t="s">
        <v>450</v>
      </c>
      <c r="S165" s="71">
        <v>253473126.81</v>
      </c>
      <c r="T165" s="74">
        <v>0</v>
      </c>
      <c r="U165" s="71">
        <v>42238874.420000002</v>
      </c>
      <c r="V165" s="71">
        <v>12511961.779999999</v>
      </c>
      <c r="W165" s="71">
        <v>9246718.8901000004</v>
      </c>
      <c r="X165" s="71">
        <f t="shared" si="40"/>
        <v>4623359.4450500002</v>
      </c>
      <c r="Y165" s="71">
        <f t="shared" si="35"/>
        <v>4623359.4450500002</v>
      </c>
      <c r="Z165" s="71">
        <v>147479748.75</v>
      </c>
      <c r="AA165" s="72">
        <f t="shared" si="38"/>
        <v>460327071.20504999</v>
      </c>
    </row>
    <row r="166" spans="1:27" ht="24.95" customHeight="1">
      <c r="A166" s="182"/>
      <c r="B166" s="184"/>
      <c r="C166" s="67">
        <v>12</v>
      </c>
      <c r="D166" s="71" t="s">
        <v>451</v>
      </c>
      <c r="E166" s="71">
        <v>273547013.38999999</v>
      </c>
      <c r="F166" s="71">
        <v>0</v>
      </c>
      <c r="G166" s="71">
        <v>45583995.799999997</v>
      </c>
      <c r="H166" s="71">
        <v>13502850.65</v>
      </c>
      <c r="I166" s="71">
        <v>9979015.7952999994</v>
      </c>
      <c r="J166" s="71">
        <v>0</v>
      </c>
      <c r="K166" s="71">
        <f t="shared" si="37"/>
        <v>9979015.7952999994</v>
      </c>
      <c r="L166" s="71">
        <v>157214569.94999999</v>
      </c>
      <c r="M166" s="72">
        <f t="shared" si="32"/>
        <v>499827445.58530003</v>
      </c>
      <c r="N166" s="66"/>
      <c r="O166" s="184"/>
      <c r="P166" s="73">
        <v>9</v>
      </c>
      <c r="Q166" s="184"/>
      <c r="R166" s="71" t="s">
        <v>452</v>
      </c>
      <c r="S166" s="71">
        <v>273512095.45999998</v>
      </c>
      <c r="T166" s="74">
        <v>0</v>
      </c>
      <c r="U166" s="71">
        <v>45578177.060000002</v>
      </c>
      <c r="V166" s="71">
        <v>13501127.029999999</v>
      </c>
      <c r="W166" s="71">
        <v>9977741.9866000004</v>
      </c>
      <c r="X166" s="71">
        <f t="shared" si="40"/>
        <v>4988870.9933000002</v>
      </c>
      <c r="Y166" s="71">
        <f t="shared" si="35"/>
        <v>4988870.9933000002</v>
      </c>
      <c r="Z166" s="71">
        <v>155521873.28999999</v>
      </c>
      <c r="AA166" s="72">
        <f t="shared" si="38"/>
        <v>493102143.83329999</v>
      </c>
    </row>
    <row r="167" spans="1:27" ht="24.95" customHeight="1">
      <c r="A167" s="182"/>
      <c r="B167" s="184"/>
      <c r="C167" s="67">
        <v>13</v>
      </c>
      <c r="D167" s="71" t="s">
        <v>453</v>
      </c>
      <c r="E167" s="71">
        <v>315609539.23000002</v>
      </c>
      <c r="F167" s="71">
        <v>0</v>
      </c>
      <c r="G167" s="71">
        <v>52593313.780000001</v>
      </c>
      <c r="H167" s="71">
        <v>15579144.59</v>
      </c>
      <c r="I167" s="71">
        <v>11513459.9279</v>
      </c>
      <c r="J167" s="71">
        <v>0</v>
      </c>
      <c r="K167" s="71">
        <f t="shared" si="37"/>
        <v>11513459.9279</v>
      </c>
      <c r="L167" s="71">
        <v>180640911.19</v>
      </c>
      <c r="M167" s="72">
        <f t="shared" si="32"/>
        <v>575936368.71790004</v>
      </c>
      <c r="N167" s="66"/>
      <c r="O167" s="184"/>
      <c r="P167" s="73">
        <v>10</v>
      </c>
      <c r="Q167" s="184"/>
      <c r="R167" s="71" t="s">
        <v>454</v>
      </c>
      <c r="S167" s="71">
        <v>301213648.63999999</v>
      </c>
      <c r="T167" s="74">
        <v>0</v>
      </c>
      <c r="U167" s="71">
        <v>50194376.18</v>
      </c>
      <c r="V167" s="71">
        <v>14868533.43</v>
      </c>
      <c r="W167" s="71">
        <v>10988296.747300001</v>
      </c>
      <c r="X167" s="71">
        <f t="shared" si="40"/>
        <v>5494148.3736500004</v>
      </c>
      <c r="Y167" s="71">
        <f t="shared" si="35"/>
        <v>5494148.3736500004</v>
      </c>
      <c r="Z167" s="71">
        <v>163194393.11000001</v>
      </c>
      <c r="AA167" s="72">
        <f t="shared" si="38"/>
        <v>534965099.73365003</v>
      </c>
    </row>
    <row r="168" spans="1:27" ht="24.95" customHeight="1">
      <c r="A168" s="182"/>
      <c r="B168" s="184"/>
      <c r="C168" s="67">
        <v>14</v>
      </c>
      <c r="D168" s="71" t="s">
        <v>455</v>
      </c>
      <c r="E168" s="71">
        <v>278982388.45999998</v>
      </c>
      <c r="F168" s="71">
        <v>0</v>
      </c>
      <c r="G168" s="71">
        <v>46489749.109999999</v>
      </c>
      <c r="H168" s="71">
        <v>13771152.1</v>
      </c>
      <c r="I168" s="71">
        <v>10177298.689999999</v>
      </c>
      <c r="J168" s="71">
        <v>0</v>
      </c>
      <c r="K168" s="71">
        <f t="shared" si="37"/>
        <v>10177298.689999999</v>
      </c>
      <c r="L168" s="71">
        <v>149405188.13999999</v>
      </c>
      <c r="M168" s="72">
        <f t="shared" si="32"/>
        <v>498825776.5</v>
      </c>
      <c r="N168" s="66"/>
      <c r="O168" s="184"/>
      <c r="P168" s="73">
        <v>11</v>
      </c>
      <c r="Q168" s="184"/>
      <c r="R168" s="71" t="s">
        <v>456</v>
      </c>
      <c r="S168" s="71">
        <v>294223897.38999999</v>
      </c>
      <c r="T168" s="74">
        <v>0</v>
      </c>
      <c r="U168" s="71">
        <v>49029600.93</v>
      </c>
      <c r="V168" s="71">
        <v>14523504.74</v>
      </c>
      <c r="W168" s="71">
        <v>10733310.091600001</v>
      </c>
      <c r="X168" s="71">
        <f t="shared" si="40"/>
        <v>5366655.0458000004</v>
      </c>
      <c r="Y168" s="71">
        <f t="shared" si="35"/>
        <v>5366655.0458000004</v>
      </c>
      <c r="Z168" s="71">
        <v>152416317.28999999</v>
      </c>
      <c r="AA168" s="72">
        <f t="shared" si="38"/>
        <v>515559975.39579999</v>
      </c>
    </row>
    <row r="169" spans="1:27" ht="24.95" customHeight="1">
      <c r="A169" s="182"/>
      <c r="B169" s="184"/>
      <c r="C169" s="67">
        <v>15</v>
      </c>
      <c r="D169" s="71" t="s">
        <v>457</v>
      </c>
      <c r="E169" s="71">
        <v>256741786.97</v>
      </c>
      <c r="F169" s="71">
        <v>0</v>
      </c>
      <c r="G169" s="71">
        <v>42783565.399999999</v>
      </c>
      <c r="H169" s="71">
        <v>12673309.66</v>
      </c>
      <c r="I169" s="71">
        <v>9365959.8607999999</v>
      </c>
      <c r="J169" s="71">
        <v>0</v>
      </c>
      <c r="K169" s="71">
        <f t="shared" si="37"/>
        <v>9365959.8607999999</v>
      </c>
      <c r="L169" s="71">
        <v>141874427.46000001</v>
      </c>
      <c r="M169" s="72">
        <f t="shared" si="32"/>
        <v>463439049.35079998</v>
      </c>
      <c r="N169" s="66"/>
      <c r="O169" s="184"/>
      <c r="P169" s="73">
        <v>12</v>
      </c>
      <c r="Q169" s="184"/>
      <c r="R169" s="71" t="s">
        <v>458</v>
      </c>
      <c r="S169" s="71">
        <v>342365054.74000001</v>
      </c>
      <c r="T169" s="74">
        <v>0</v>
      </c>
      <c r="U169" s="71">
        <v>57051864.770000003</v>
      </c>
      <c r="V169" s="71">
        <v>16899852.59</v>
      </c>
      <c r="W169" s="71">
        <v>12489503.163000001</v>
      </c>
      <c r="X169" s="71">
        <f t="shared" si="40"/>
        <v>6244751.5815000003</v>
      </c>
      <c r="Y169" s="71">
        <f t="shared" si="35"/>
        <v>6244751.5815000003</v>
      </c>
      <c r="Z169" s="71">
        <v>178136579.06</v>
      </c>
      <c r="AA169" s="72">
        <f t="shared" si="38"/>
        <v>600698102.74150002</v>
      </c>
    </row>
    <row r="170" spans="1:27" ht="24.95" customHeight="1">
      <c r="A170" s="182"/>
      <c r="B170" s="184"/>
      <c r="C170" s="67">
        <v>16</v>
      </c>
      <c r="D170" s="71" t="s">
        <v>459</v>
      </c>
      <c r="E170" s="71">
        <v>376198579.45999998</v>
      </c>
      <c r="F170" s="71">
        <v>0</v>
      </c>
      <c r="G170" s="71">
        <v>62689898.350000001</v>
      </c>
      <c r="H170" s="71">
        <v>18569945.879999999</v>
      </c>
      <c r="I170" s="71">
        <v>13723752.7107</v>
      </c>
      <c r="J170" s="71">
        <v>0</v>
      </c>
      <c r="K170" s="71">
        <f t="shared" si="37"/>
        <v>13723752.7107</v>
      </c>
      <c r="L170" s="71">
        <v>166557785.59999999</v>
      </c>
      <c r="M170" s="72">
        <f t="shared" si="32"/>
        <v>637739962.0007</v>
      </c>
      <c r="N170" s="66"/>
      <c r="O170" s="184"/>
      <c r="P170" s="73">
        <v>13</v>
      </c>
      <c r="Q170" s="184"/>
      <c r="R170" s="71" t="s">
        <v>460</v>
      </c>
      <c r="S170" s="71">
        <v>350708855.26999998</v>
      </c>
      <c r="T170" s="74">
        <v>0</v>
      </c>
      <c r="U170" s="71">
        <v>58442279.390000001</v>
      </c>
      <c r="V170" s="71">
        <v>17311719.969999999</v>
      </c>
      <c r="W170" s="71">
        <v>12793885.639</v>
      </c>
      <c r="X170" s="71">
        <f t="shared" si="40"/>
        <v>6396942.8195000002</v>
      </c>
      <c r="Y170" s="71">
        <f t="shared" si="35"/>
        <v>6396942.8195000002</v>
      </c>
      <c r="Z170" s="71">
        <v>170851706.03999999</v>
      </c>
      <c r="AA170" s="72">
        <f t="shared" si="38"/>
        <v>603711503.48950005</v>
      </c>
    </row>
    <row r="171" spans="1:27" ht="24.95" customHeight="1">
      <c r="A171" s="182"/>
      <c r="B171" s="184"/>
      <c r="C171" s="67">
        <v>17</v>
      </c>
      <c r="D171" s="71" t="s">
        <v>461</v>
      </c>
      <c r="E171" s="71">
        <v>387710878.33999997</v>
      </c>
      <c r="F171" s="71">
        <v>0</v>
      </c>
      <c r="G171" s="71">
        <v>64608312.950000003</v>
      </c>
      <c r="H171" s="71">
        <v>19138216.949999999</v>
      </c>
      <c r="I171" s="71">
        <v>14143722.247</v>
      </c>
      <c r="J171" s="71">
        <v>0</v>
      </c>
      <c r="K171" s="71">
        <f t="shared" si="37"/>
        <v>14143722.247</v>
      </c>
      <c r="L171" s="71">
        <v>178749071.11000001</v>
      </c>
      <c r="M171" s="72">
        <f t="shared" si="32"/>
        <v>664350201.597</v>
      </c>
      <c r="N171" s="66"/>
      <c r="O171" s="184"/>
      <c r="P171" s="73">
        <v>14</v>
      </c>
      <c r="Q171" s="184"/>
      <c r="R171" s="71" t="s">
        <v>462</v>
      </c>
      <c r="S171" s="71">
        <v>388327780.58999997</v>
      </c>
      <c r="T171" s="74">
        <v>0</v>
      </c>
      <c r="U171" s="71">
        <v>64711113.82</v>
      </c>
      <c r="V171" s="71">
        <v>19168668.530000001</v>
      </c>
      <c r="W171" s="71">
        <v>14166226.888</v>
      </c>
      <c r="X171" s="71">
        <f t="shared" si="40"/>
        <v>7083113.4440000001</v>
      </c>
      <c r="Y171" s="71">
        <f t="shared" si="35"/>
        <v>7083113.4440000001</v>
      </c>
      <c r="Z171" s="71">
        <v>175433618.99000001</v>
      </c>
      <c r="AA171" s="72">
        <f t="shared" si="38"/>
        <v>654724295.37399995</v>
      </c>
    </row>
    <row r="172" spans="1:27" ht="24.95" customHeight="1">
      <c r="A172" s="182"/>
      <c r="B172" s="184"/>
      <c r="C172" s="67">
        <v>18</v>
      </c>
      <c r="D172" s="71" t="s">
        <v>463</v>
      </c>
      <c r="E172" s="71">
        <v>215877606.87</v>
      </c>
      <c r="F172" s="71">
        <v>0</v>
      </c>
      <c r="G172" s="71">
        <v>35973940.280000001</v>
      </c>
      <c r="H172" s="71">
        <v>10656168.560000001</v>
      </c>
      <c r="I172" s="71">
        <v>7875231.4713000003</v>
      </c>
      <c r="J172" s="71">
        <v>0</v>
      </c>
      <c r="K172" s="71">
        <f t="shared" si="37"/>
        <v>7875231.4713000003</v>
      </c>
      <c r="L172" s="71">
        <v>140766902.00999999</v>
      </c>
      <c r="M172" s="72">
        <f t="shared" si="32"/>
        <v>411149849.19129997</v>
      </c>
      <c r="N172" s="66"/>
      <c r="O172" s="184"/>
      <c r="P172" s="73">
        <v>15</v>
      </c>
      <c r="Q172" s="184"/>
      <c r="R172" s="71" t="s">
        <v>464</v>
      </c>
      <c r="S172" s="71">
        <v>458202636.73000002</v>
      </c>
      <c r="T172" s="74">
        <v>0</v>
      </c>
      <c r="U172" s="71">
        <v>76355090.879999995</v>
      </c>
      <c r="V172" s="71">
        <v>22617837.050000001</v>
      </c>
      <c r="W172" s="71">
        <v>16715266.9397</v>
      </c>
      <c r="X172" s="71">
        <f t="shared" si="40"/>
        <v>8357633.46985</v>
      </c>
      <c r="Y172" s="71">
        <f t="shared" si="35"/>
        <v>8357633.46985</v>
      </c>
      <c r="Z172" s="71">
        <v>179452361.56</v>
      </c>
      <c r="AA172" s="72">
        <f t="shared" si="38"/>
        <v>744985559.68984997</v>
      </c>
    </row>
    <row r="173" spans="1:27" ht="24.95" customHeight="1">
      <c r="A173" s="182"/>
      <c r="B173" s="184"/>
      <c r="C173" s="67">
        <v>19</v>
      </c>
      <c r="D173" s="71" t="s">
        <v>465</v>
      </c>
      <c r="E173" s="71">
        <v>290829126.68000001</v>
      </c>
      <c r="F173" s="71">
        <v>0</v>
      </c>
      <c r="G173" s="71">
        <v>48463894.829999998</v>
      </c>
      <c r="H173" s="71">
        <v>14355931.779999999</v>
      </c>
      <c r="I173" s="71">
        <v>10609468.5989</v>
      </c>
      <c r="J173" s="71">
        <v>0</v>
      </c>
      <c r="K173" s="71">
        <f t="shared" si="37"/>
        <v>10609468.5989</v>
      </c>
      <c r="L173" s="71">
        <v>152885503.75</v>
      </c>
      <c r="M173" s="72">
        <f t="shared" si="32"/>
        <v>517143925.63889998</v>
      </c>
      <c r="N173" s="66"/>
      <c r="O173" s="184"/>
      <c r="P173" s="73">
        <v>16</v>
      </c>
      <c r="Q173" s="184"/>
      <c r="R173" s="71" t="s">
        <v>466</v>
      </c>
      <c r="S173" s="71">
        <v>290194486.56</v>
      </c>
      <c r="T173" s="74">
        <v>0</v>
      </c>
      <c r="U173" s="71">
        <v>48358138.119999997</v>
      </c>
      <c r="V173" s="71">
        <v>14324604.619999999</v>
      </c>
      <c r="W173" s="71">
        <v>10586316.878900001</v>
      </c>
      <c r="X173" s="71">
        <f t="shared" si="40"/>
        <v>5293158.4394500004</v>
      </c>
      <c r="Y173" s="71">
        <f t="shared" si="35"/>
        <v>5293158.4394500004</v>
      </c>
      <c r="Z173" s="71">
        <v>175948849</v>
      </c>
      <c r="AA173" s="72">
        <f t="shared" si="38"/>
        <v>534119236.73944998</v>
      </c>
    </row>
    <row r="174" spans="1:27" ht="24.95" customHeight="1">
      <c r="A174" s="182"/>
      <c r="B174" s="184"/>
      <c r="C174" s="67">
        <v>20</v>
      </c>
      <c r="D174" s="71" t="s">
        <v>467</v>
      </c>
      <c r="E174" s="71">
        <v>344164755.44</v>
      </c>
      <c r="F174" s="71">
        <v>0</v>
      </c>
      <c r="G174" s="71">
        <v>57351767.689999998</v>
      </c>
      <c r="H174" s="71">
        <v>16988689.57</v>
      </c>
      <c r="I174" s="71">
        <v>12555156.381200001</v>
      </c>
      <c r="J174" s="71">
        <v>0</v>
      </c>
      <c r="K174" s="71">
        <f t="shared" si="37"/>
        <v>12555156.381200001</v>
      </c>
      <c r="L174" s="71">
        <v>162348054.81</v>
      </c>
      <c r="M174" s="72">
        <f t="shared" si="32"/>
        <v>593408423.89119995</v>
      </c>
      <c r="N174" s="66"/>
      <c r="O174" s="184"/>
      <c r="P174" s="73">
        <v>17</v>
      </c>
      <c r="Q174" s="184"/>
      <c r="R174" s="71" t="s">
        <v>468</v>
      </c>
      <c r="S174" s="71">
        <v>393881233.99000001</v>
      </c>
      <c r="T174" s="74">
        <v>0</v>
      </c>
      <c r="U174" s="71">
        <v>65636543.759999998</v>
      </c>
      <c r="V174" s="71">
        <v>19442798.559999999</v>
      </c>
      <c r="W174" s="71">
        <v>14368817.289100001</v>
      </c>
      <c r="X174" s="71">
        <f t="shared" si="40"/>
        <v>7184408.6445500003</v>
      </c>
      <c r="Y174" s="71">
        <f t="shared" si="35"/>
        <v>7184408.6445500003</v>
      </c>
      <c r="Z174" s="71">
        <v>187162769.72999999</v>
      </c>
      <c r="AA174" s="72">
        <f t="shared" si="38"/>
        <v>673307754.68455005</v>
      </c>
    </row>
    <row r="175" spans="1:27" ht="24.95" customHeight="1">
      <c r="A175" s="182"/>
      <c r="B175" s="184"/>
      <c r="C175" s="67">
        <v>21</v>
      </c>
      <c r="D175" s="71" t="s">
        <v>469</v>
      </c>
      <c r="E175" s="71">
        <v>501186124.36000001</v>
      </c>
      <c r="F175" s="71">
        <v>0</v>
      </c>
      <c r="G175" s="71">
        <v>83517878.340000004</v>
      </c>
      <c r="H175" s="71">
        <v>24739591.57</v>
      </c>
      <c r="I175" s="71">
        <v>18283307.828200001</v>
      </c>
      <c r="J175" s="71">
        <v>0</v>
      </c>
      <c r="K175" s="71">
        <f t="shared" si="37"/>
        <v>18283307.828200001</v>
      </c>
      <c r="L175" s="71">
        <v>260615744.18000001</v>
      </c>
      <c r="M175" s="72">
        <f t="shared" si="32"/>
        <v>888342646.27820003</v>
      </c>
      <c r="N175" s="66"/>
      <c r="O175" s="184"/>
      <c r="P175" s="73">
        <v>18</v>
      </c>
      <c r="Q175" s="184"/>
      <c r="R175" s="71" t="s">
        <v>470</v>
      </c>
      <c r="S175" s="71">
        <v>266058310.72</v>
      </c>
      <c r="T175" s="74">
        <v>0</v>
      </c>
      <c r="U175" s="71">
        <v>44336075.060000002</v>
      </c>
      <c r="V175" s="71">
        <v>13133192.68</v>
      </c>
      <c r="W175" s="71">
        <v>9705827.3538000006</v>
      </c>
      <c r="X175" s="71">
        <f t="shared" si="40"/>
        <v>4852913.6769000003</v>
      </c>
      <c r="Y175" s="71">
        <f t="shared" si="35"/>
        <v>4852913.6769000003</v>
      </c>
      <c r="Z175" s="71">
        <v>150747167.91999999</v>
      </c>
      <c r="AA175" s="72">
        <f t="shared" si="38"/>
        <v>479127660.05690002</v>
      </c>
    </row>
    <row r="176" spans="1:27" ht="24.95" customHeight="1">
      <c r="A176" s="182"/>
      <c r="B176" s="184"/>
      <c r="C176" s="67">
        <v>22</v>
      </c>
      <c r="D176" s="71" t="s">
        <v>471</v>
      </c>
      <c r="E176" s="71">
        <v>312970234.33999997</v>
      </c>
      <c r="F176" s="71">
        <v>0</v>
      </c>
      <c r="G176" s="71">
        <v>52153498.840000004</v>
      </c>
      <c r="H176" s="71">
        <v>15448863</v>
      </c>
      <c r="I176" s="71">
        <v>11417177.885500001</v>
      </c>
      <c r="J176" s="71">
        <v>0</v>
      </c>
      <c r="K176" s="71">
        <f t="shared" si="37"/>
        <v>11417177.885500001</v>
      </c>
      <c r="L176" s="71">
        <v>159548698.53</v>
      </c>
      <c r="M176" s="72">
        <f t="shared" si="32"/>
        <v>551538472.59549999</v>
      </c>
      <c r="N176" s="66"/>
      <c r="O176" s="184"/>
      <c r="P176" s="73">
        <v>19</v>
      </c>
      <c r="Q176" s="184"/>
      <c r="R176" s="71" t="s">
        <v>472</v>
      </c>
      <c r="S176" s="71">
        <v>306202472.08999997</v>
      </c>
      <c r="T176" s="74">
        <v>0</v>
      </c>
      <c r="U176" s="71">
        <v>51025715.93</v>
      </c>
      <c r="V176" s="71">
        <v>15114792.15</v>
      </c>
      <c r="W176" s="71">
        <v>11170289.405099999</v>
      </c>
      <c r="X176" s="71">
        <f t="shared" si="40"/>
        <v>5585144.7025499996</v>
      </c>
      <c r="Y176" s="71">
        <f t="shared" si="35"/>
        <v>5585144.7025499996</v>
      </c>
      <c r="Z176" s="71">
        <v>164777456.02000001</v>
      </c>
      <c r="AA176" s="72">
        <f t="shared" si="38"/>
        <v>542705580.89254999</v>
      </c>
    </row>
    <row r="177" spans="1:28" ht="24.95" customHeight="1">
      <c r="A177" s="182"/>
      <c r="B177" s="184"/>
      <c r="C177" s="67">
        <v>23</v>
      </c>
      <c r="D177" s="71" t="s">
        <v>473</v>
      </c>
      <c r="E177" s="71">
        <v>291443915.63</v>
      </c>
      <c r="F177" s="71">
        <v>0</v>
      </c>
      <c r="G177" s="71">
        <v>48566343.530000001</v>
      </c>
      <c r="H177" s="71">
        <v>14386279.050000001</v>
      </c>
      <c r="I177" s="71">
        <v>10631896.146199999</v>
      </c>
      <c r="J177" s="71">
        <v>0</v>
      </c>
      <c r="K177" s="71">
        <f t="shared" si="37"/>
        <v>10631896.146199999</v>
      </c>
      <c r="L177" s="71">
        <v>156271227.34999999</v>
      </c>
      <c r="M177" s="72">
        <f t="shared" si="32"/>
        <v>521299661.7062</v>
      </c>
      <c r="N177" s="66"/>
      <c r="O177" s="184"/>
      <c r="P177" s="73">
        <v>20</v>
      </c>
      <c r="Q177" s="184"/>
      <c r="R177" s="71" t="s">
        <v>474</v>
      </c>
      <c r="S177" s="71">
        <v>353170258.88999999</v>
      </c>
      <c r="T177" s="74">
        <v>0</v>
      </c>
      <c r="U177" s="71">
        <v>58852448.789999999</v>
      </c>
      <c r="V177" s="71">
        <v>17433219.989999998</v>
      </c>
      <c r="W177" s="71">
        <v>12883677.8298</v>
      </c>
      <c r="X177" s="71">
        <f t="shared" si="40"/>
        <v>6441838.9149000002</v>
      </c>
      <c r="Y177" s="71">
        <f t="shared" si="35"/>
        <v>6441838.9149000002</v>
      </c>
      <c r="Z177" s="71">
        <v>170922843.34999999</v>
      </c>
      <c r="AA177" s="72">
        <f t="shared" si="38"/>
        <v>606820609.93490005</v>
      </c>
    </row>
    <row r="178" spans="1:28" ht="24.95" customHeight="1">
      <c r="A178" s="182"/>
      <c r="B178" s="184"/>
      <c r="C178" s="67">
        <v>24</v>
      </c>
      <c r="D178" s="71" t="s">
        <v>475</v>
      </c>
      <c r="E178" s="71">
        <v>284476894.49000001</v>
      </c>
      <c r="F178" s="71">
        <v>0</v>
      </c>
      <c r="G178" s="71">
        <v>47405356.039999999</v>
      </c>
      <c r="H178" s="71">
        <v>14042372.359999999</v>
      </c>
      <c r="I178" s="71">
        <v>10377738.686699999</v>
      </c>
      <c r="J178" s="71">
        <v>0</v>
      </c>
      <c r="K178" s="71">
        <f t="shared" si="37"/>
        <v>10377738.686699999</v>
      </c>
      <c r="L178" s="71">
        <v>154517795.74000001</v>
      </c>
      <c r="M178" s="72">
        <f t="shared" si="32"/>
        <v>510820157.31669998</v>
      </c>
      <c r="N178" s="66"/>
      <c r="O178" s="184"/>
      <c r="P178" s="73">
        <v>21</v>
      </c>
      <c r="Q178" s="184"/>
      <c r="R178" s="71" t="s">
        <v>476</v>
      </c>
      <c r="S178" s="71">
        <v>332238035.00999999</v>
      </c>
      <c r="T178" s="74">
        <v>0</v>
      </c>
      <c r="U178" s="71">
        <v>55364293.700000003</v>
      </c>
      <c r="V178" s="71">
        <v>16399961.789999999</v>
      </c>
      <c r="W178" s="71">
        <v>12120068.7152</v>
      </c>
      <c r="X178" s="71">
        <f t="shared" si="40"/>
        <v>6060034.3575999998</v>
      </c>
      <c r="Y178" s="71">
        <f t="shared" si="35"/>
        <v>6060034.3575999998</v>
      </c>
      <c r="Z178" s="71">
        <v>169408340.31</v>
      </c>
      <c r="AA178" s="72">
        <f t="shared" si="38"/>
        <v>579470665.16760004</v>
      </c>
    </row>
    <row r="179" spans="1:28" ht="24.95" customHeight="1">
      <c r="A179" s="182"/>
      <c r="B179" s="184"/>
      <c r="C179" s="67">
        <v>25</v>
      </c>
      <c r="D179" s="71" t="s">
        <v>477</v>
      </c>
      <c r="E179" s="71">
        <v>325347347.94</v>
      </c>
      <c r="F179" s="71">
        <v>0</v>
      </c>
      <c r="G179" s="71">
        <v>54216026.549999997</v>
      </c>
      <c r="H179" s="71">
        <v>16059823.119999999</v>
      </c>
      <c r="I179" s="71">
        <v>11868695.928300001</v>
      </c>
      <c r="J179" s="71">
        <v>0</v>
      </c>
      <c r="K179" s="71">
        <f t="shared" si="37"/>
        <v>11868695.928300001</v>
      </c>
      <c r="L179" s="71">
        <v>187307972.13</v>
      </c>
      <c r="M179" s="72">
        <f t="shared" si="32"/>
        <v>594799865.66830003</v>
      </c>
      <c r="N179" s="66"/>
      <c r="O179" s="184"/>
      <c r="P179" s="73">
        <v>22</v>
      </c>
      <c r="Q179" s="184"/>
      <c r="R179" s="71" t="s">
        <v>478</v>
      </c>
      <c r="S179" s="71">
        <v>392756262.30000001</v>
      </c>
      <c r="T179" s="74">
        <v>0</v>
      </c>
      <c r="U179" s="71">
        <v>65449077.979999997</v>
      </c>
      <c r="V179" s="71">
        <v>19387267.609999999</v>
      </c>
      <c r="W179" s="71">
        <v>14327778.2367</v>
      </c>
      <c r="X179" s="71">
        <f t="shared" si="40"/>
        <v>7163889.1183500001</v>
      </c>
      <c r="Y179" s="71">
        <f t="shared" si="35"/>
        <v>7163889.1183500001</v>
      </c>
      <c r="Z179" s="71">
        <v>184705697.31999999</v>
      </c>
      <c r="AA179" s="72">
        <f t="shared" si="38"/>
        <v>669462194.32834995</v>
      </c>
    </row>
    <row r="180" spans="1:28" ht="24.95" customHeight="1">
      <c r="A180" s="182"/>
      <c r="B180" s="184"/>
      <c r="C180" s="67">
        <v>26</v>
      </c>
      <c r="D180" s="71" t="s">
        <v>479</v>
      </c>
      <c r="E180" s="71">
        <v>282807867.85000002</v>
      </c>
      <c r="F180" s="71">
        <v>0</v>
      </c>
      <c r="G180" s="71">
        <v>47127228.700000003</v>
      </c>
      <c r="H180" s="71">
        <v>13959985.73</v>
      </c>
      <c r="I180" s="71">
        <v>10316852.4684</v>
      </c>
      <c r="J180" s="71">
        <v>0</v>
      </c>
      <c r="K180" s="71">
        <f t="shared" si="37"/>
        <v>10316852.4684</v>
      </c>
      <c r="L180" s="71">
        <v>151926954.25999999</v>
      </c>
      <c r="M180" s="72">
        <f t="shared" si="32"/>
        <v>506138889.00840002</v>
      </c>
      <c r="N180" s="66"/>
      <c r="O180" s="184"/>
      <c r="P180" s="73">
        <v>23</v>
      </c>
      <c r="Q180" s="184"/>
      <c r="R180" s="71" t="s">
        <v>480</v>
      </c>
      <c r="S180" s="71">
        <v>287232516.98000002</v>
      </c>
      <c r="T180" s="74">
        <v>0</v>
      </c>
      <c r="U180" s="71">
        <v>47864554.189999998</v>
      </c>
      <c r="V180" s="71">
        <v>14178395.630000001</v>
      </c>
      <c r="W180" s="71">
        <v>10478264.0042</v>
      </c>
      <c r="X180" s="71">
        <f t="shared" si="40"/>
        <v>5239132.0021000002</v>
      </c>
      <c r="Y180" s="71">
        <f t="shared" si="35"/>
        <v>5239132.0021000002</v>
      </c>
      <c r="Z180" s="71">
        <v>179853411.03999999</v>
      </c>
      <c r="AA180" s="72">
        <f t="shared" si="38"/>
        <v>534368009.84210002</v>
      </c>
    </row>
    <row r="181" spans="1:28" ht="24.95" customHeight="1">
      <c r="A181" s="182"/>
      <c r="B181" s="185"/>
      <c r="C181" s="67">
        <v>27</v>
      </c>
      <c r="D181" s="71" t="s">
        <v>481</v>
      </c>
      <c r="E181" s="71">
        <v>274285681.66000003</v>
      </c>
      <c r="F181" s="71">
        <v>0</v>
      </c>
      <c r="G181" s="71">
        <v>45707087.799999997</v>
      </c>
      <c r="H181" s="71">
        <v>13539312.859999999</v>
      </c>
      <c r="I181" s="71">
        <v>10005962.469799999</v>
      </c>
      <c r="J181" s="71">
        <v>0</v>
      </c>
      <c r="K181" s="71">
        <f t="shared" si="37"/>
        <v>10005962.469799999</v>
      </c>
      <c r="L181" s="71">
        <v>152575953.34999999</v>
      </c>
      <c r="M181" s="72">
        <f t="shared" si="32"/>
        <v>496113998.13980001</v>
      </c>
      <c r="N181" s="66"/>
      <c r="O181" s="184"/>
      <c r="P181" s="73">
        <v>24</v>
      </c>
      <c r="Q181" s="184"/>
      <c r="R181" s="71" t="s">
        <v>482</v>
      </c>
      <c r="S181" s="71">
        <v>233761677.16</v>
      </c>
      <c r="T181" s="74">
        <v>0</v>
      </c>
      <c r="U181" s="71">
        <v>38954149.700000003</v>
      </c>
      <c r="V181" s="71">
        <v>11538963.550000001</v>
      </c>
      <c r="W181" s="71">
        <v>8527643.7120999992</v>
      </c>
      <c r="X181" s="71">
        <f t="shared" si="40"/>
        <v>4263821.8560499996</v>
      </c>
      <c r="Y181" s="71">
        <f t="shared" si="35"/>
        <v>4263821.8560499996</v>
      </c>
      <c r="Z181" s="71">
        <v>145564711.72999999</v>
      </c>
      <c r="AA181" s="72">
        <f t="shared" si="38"/>
        <v>434083323.99605</v>
      </c>
    </row>
    <row r="182" spans="1:28" ht="24.95" customHeight="1">
      <c r="A182" s="67"/>
      <c r="B182" s="175" t="s">
        <v>483</v>
      </c>
      <c r="C182" s="176"/>
      <c r="D182" s="75"/>
      <c r="E182" s="75">
        <f t="shared" ref="E182:M182" si="41">SUM(E155:E181)</f>
        <v>8473785863.5799999</v>
      </c>
      <c r="F182" s="71">
        <v>0</v>
      </c>
      <c r="G182" s="75">
        <f t="shared" si="41"/>
        <v>1412075439.55</v>
      </c>
      <c r="H182" s="75">
        <f t="shared" si="41"/>
        <v>418283729.64999998</v>
      </c>
      <c r="I182" s="75">
        <f t="shared" si="41"/>
        <v>309124350.98339999</v>
      </c>
      <c r="J182" s="75">
        <f t="shared" si="41"/>
        <v>0</v>
      </c>
      <c r="K182" s="75">
        <f t="shared" si="41"/>
        <v>309124350.98339999</v>
      </c>
      <c r="L182" s="75">
        <f t="shared" si="41"/>
        <v>4477462655.25</v>
      </c>
      <c r="M182" s="75">
        <f t="shared" si="41"/>
        <v>15090732039.013399</v>
      </c>
      <c r="N182" s="66"/>
      <c r="O182" s="185"/>
      <c r="P182" s="73">
        <v>25</v>
      </c>
      <c r="Q182" s="185"/>
      <c r="R182" s="71" t="s">
        <v>484</v>
      </c>
      <c r="S182" s="71">
        <v>260571966.65000001</v>
      </c>
      <c r="T182" s="74">
        <v>0</v>
      </c>
      <c r="U182" s="71">
        <v>43421828.219999999</v>
      </c>
      <c r="V182" s="71">
        <v>12862375.310000001</v>
      </c>
      <c r="W182" s="71">
        <v>9505685.1060000006</v>
      </c>
      <c r="X182" s="71">
        <f t="shared" si="40"/>
        <v>4752842.5530000003</v>
      </c>
      <c r="Y182" s="71">
        <f t="shared" si="35"/>
        <v>4752842.5530000003</v>
      </c>
      <c r="Z182" s="71">
        <v>145110824.74000001</v>
      </c>
      <c r="AA182" s="72">
        <f t="shared" si="38"/>
        <v>466719837.47299999</v>
      </c>
    </row>
    <row r="183" spans="1:28" ht="24.95" customHeight="1">
      <c r="A183" s="182">
        <v>9</v>
      </c>
      <c r="B183" s="183" t="s">
        <v>485</v>
      </c>
      <c r="C183" s="67">
        <v>1</v>
      </c>
      <c r="D183" s="71" t="s">
        <v>486</v>
      </c>
      <c r="E183" s="71">
        <v>290779251.91000003</v>
      </c>
      <c r="F183" s="71">
        <v>0</v>
      </c>
      <c r="G183" s="71">
        <v>48455583.68</v>
      </c>
      <c r="H183" s="71">
        <v>14353469.859999999</v>
      </c>
      <c r="I183" s="71">
        <v>10607649.1635</v>
      </c>
      <c r="J183" s="71">
        <v>10607649.1635</v>
      </c>
      <c r="K183" s="71">
        <f t="shared" ref="K183:K200" si="42">I183-J183</f>
        <v>0</v>
      </c>
      <c r="L183" s="71">
        <v>158161211.88999999</v>
      </c>
      <c r="M183" s="72">
        <f t="shared" si="32"/>
        <v>511749517.33999997</v>
      </c>
      <c r="N183" s="66"/>
      <c r="O183" s="67"/>
      <c r="P183" s="175" t="s">
        <v>487</v>
      </c>
      <c r="Q183" s="177"/>
      <c r="R183" s="75"/>
      <c r="S183" s="75">
        <f t="shared" ref="S183:X183" si="43">SUM(S158:S182)</f>
        <v>7960392080.1700001</v>
      </c>
      <c r="T183" s="74">
        <v>0</v>
      </c>
      <c r="U183" s="75">
        <f t="shared" si="43"/>
        <v>1326523271.49</v>
      </c>
      <c r="V183" s="75">
        <f t="shared" si="43"/>
        <v>392941542.56</v>
      </c>
      <c r="W183" s="75">
        <f t="shared" si="43"/>
        <v>290395706.82639998</v>
      </c>
      <c r="X183" s="75">
        <f t="shared" si="43"/>
        <v>145197853.41319999</v>
      </c>
      <c r="Y183" s="75">
        <f t="shared" si="35"/>
        <v>145197853.41319999</v>
      </c>
      <c r="Z183" s="75">
        <f>SUM(Z158:Z182)</f>
        <v>4118946429.3600001</v>
      </c>
      <c r="AA183" s="75">
        <f>SUM(AA158:AA182)</f>
        <v>13944001176.9932</v>
      </c>
      <c r="AB183" s="85"/>
    </row>
    <row r="184" spans="1:28" ht="24.95" customHeight="1">
      <c r="A184" s="182"/>
      <c r="B184" s="184"/>
      <c r="C184" s="67">
        <v>2</v>
      </c>
      <c r="D184" s="71" t="s">
        <v>488</v>
      </c>
      <c r="E184" s="71">
        <v>365505992.07999998</v>
      </c>
      <c r="F184" s="71">
        <v>0</v>
      </c>
      <c r="G184" s="71">
        <v>60908080.840000004</v>
      </c>
      <c r="H184" s="71">
        <v>18042137.489999998</v>
      </c>
      <c r="I184" s="71">
        <v>13333686.3124</v>
      </c>
      <c r="J184" s="71">
        <v>13333686.3124</v>
      </c>
      <c r="K184" s="71">
        <f t="shared" si="42"/>
        <v>0</v>
      </c>
      <c r="L184" s="71">
        <v>159790926.44999999</v>
      </c>
      <c r="M184" s="72">
        <f t="shared" si="32"/>
        <v>604247136.86000001</v>
      </c>
      <c r="N184" s="66"/>
      <c r="O184" s="183">
        <v>27</v>
      </c>
      <c r="P184" s="73">
        <v>1</v>
      </c>
      <c r="Q184" s="183" t="s">
        <v>112</v>
      </c>
      <c r="R184" s="71" t="s">
        <v>489</v>
      </c>
      <c r="S184" s="71">
        <v>292547990.31</v>
      </c>
      <c r="T184" s="74">
        <v>0</v>
      </c>
      <c r="U184" s="71">
        <v>48750327.030000001</v>
      </c>
      <c r="V184" s="71">
        <v>14440778.470000001</v>
      </c>
      <c r="W184" s="71">
        <v>10672172.874299999</v>
      </c>
      <c r="X184" s="71">
        <v>0</v>
      </c>
      <c r="Y184" s="71">
        <f t="shared" si="35"/>
        <v>10672172.874299999</v>
      </c>
      <c r="Z184" s="71">
        <v>195062440.38</v>
      </c>
      <c r="AA184" s="72">
        <f t="shared" si="38"/>
        <v>561473709.06429994</v>
      </c>
    </row>
    <row r="185" spans="1:28" ht="24.95" customHeight="1">
      <c r="A185" s="182"/>
      <c r="B185" s="184"/>
      <c r="C185" s="67">
        <v>3</v>
      </c>
      <c r="D185" s="71" t="s">
        <v>490</v>
      </c>
      <c r="E185" s="71">
        <v>349896864.81</v>
      </c>
      <c r="F185" s="71">
        <v>0</v>
      </c>
      <c r="G185" s="71">
        <v>58306968.939999998</v>
      </c>
      <c r="H185" s="71">
        <v>17271638.43</v>
      </c>
      <c r="I185" s="71">
        <v>12764264.1655</v>
      </c>
      <c r="J185" s="71">
        <v>12764264.1655</v>
      </c>
      <c r="K185" s="71">
        <f t="shared" si="42"/>
        <v>0</v>
      </c>
      <c r="L185" s="71">
        <v>190789782.87</v>
      </c>
      <c r="M185" s="72">
        <f t="shared" si="32"/>
        <v>616265255.04999995</v>
      </c>
      <c r="N185" s="66"/>
      <c r="O185" s="184"/>
      <c r="P185" s="73">
        <v>2</v>
      </c>
      <c r="Q185" s="184"/>
      <c r="R185" s="71" t="s">
        <v>491</v>
      </c>
      <c r="S185" s="71">
        <v>302011036.94999999</v>
      </c>
      <c r="T185" s="74">
        <v>0</v>
      </c>
      <c r="U185" s="71">
        <v>50327253.32</v>
      </c>
      <c r="V185" s="71">
        <v>14907894.18</v>
      </c>
      <c r="W185" s="71">
        <v>11017385.533500001</v>
      </c>
      <c r="X185" s="71">
        <v>0</v>
      </c>
      <c r="Y185" s="71">
        <f t="shared" si="35"/>
        <v>11017385.533500001</v>
      </c>
      <c r="Z185" s="71">
        <v>207678745.55000001</v>
      </c>
      <c r="AA185" s="72">
        <f t="shared" si="38"/>
        <v>585942315.53349996</v>
      </c>
    </row>
    <row r="186" spans="1:28" ht="24.95" customHeight="1">
      <c r="A186" s="182"/>
      <c r="B186" s="184"/>
      <c r="C186" s="67">
        <v>4</v>
      </c>
      <c r="D186" s="71" t="s">
        <v>492</v>
      </c>
      <c r="E186" s="71">
        <v>225759584.13999999</v>
      </c>
      <c r="F186" s="71">
        <v>0</v>
      </c>
      <c r="G186" s="71">
        <v>37620677.359999999</v>
      </c>
      <c r="H186" s="71">
        <v>11143963.560000001</v>
      </c>
      <c r="I186" s="71">
        <v>8235726.7516999999</v>
      </c>
      <c r="J186" s="71">
        <v>8235726.7516999999</v>
      </c>
      <c r="K186" s="71">
        <f t="shared" si="42"/>
        <v>0</v>
      </c>
      <c r="L186" s="71">
        <v>129186418.15000001</v>
      </c>
      <c r="M186" s="72">
        <f t="shared" si="32"/>
        <v>403710643.20999998</v>
      </c>
      <c r="N186" s="66"/>
      <c r="O186" s="184"/>
      <c r="P186" s="73">
        <v>3</v>
      </c>
      <c r="Q186" s="184"/>
      <c r="R186" s="71" t="s">
        <v>493</v>
      </c>
      <c r="S186" s="71">
        <v>464200961.72000003</v>
      </c>
      <c r="T186" s="74">
        <v>0</v>
      </c>
      <c r="U186" s="71">
        <v>77354654.420000002</v>
      </c>
      <c r="V186" s="71">
        <v>22913926.870000001</v>
      </c>
      <c r="W186" s="71">
        <v>16934086.290199999</v>
      </c>
      <c r="X186" s="71">
        <v>0</v>
      </c>
      <c r="Y186" s="71">
        <f t="shared" si="35"/>
        <v>16934086.290199999</v>
      </c>
      <c r="Z186" s="71">
        <v>278890028.88999999</v>
      </c>
      <c r="AA186" s="72">
        <f t="shared" si="38"/>
        <v>860293658.19019997</v>
      </c>
    </row>
    <row r="187" spans="1:28" ht="24.95" customHeight="1">
      <c r="A187" s="182"/>
      <c r="B187" s="184"/>
      <c r="C187" s="67">
        <v>5</v>
      </c>
      <c r="D187" s="71" t="s">
        <v>494</v>
      </c>
      <c r="E187" s="71">
        <v>269685986.02999997</v>
      </c>
      <c r="F187" s="71">
        <v>0</v>
      </c>
      <c r="G187" s="71">
        <v>44940592.479999997</v>
      </c>
      <c r="H187" s="71">
        <v>13312262.300000001</v>
      </c>
      <c r="I187" s="71">
        <v>9838165.2241999991</v>
      </c>
      <c r="J187" s="71">
        <v>9838165.2241999991</v>
      </c>
      <c r="K187" s="71">
        <f t="shared" si="42"/>
        <v>0</v>
      </c>
      <c r="L187" s="71">
        <v>148114355.46000001</v>
      </c>
      <c r="M187" s="72">
        <f t="shared" si="32"/>
        <v>476053196.26999998</v>
      </c>
      <c r="N187" s="66"/>
      <c r="O187" s="184"/>
      <c r="P187" s="73">
        <v>4</v>
      </c>
      <c r="Q187" s="184"/>
      <c r="R187" s="71" t="s">
        <v>495</v>
      </c>
      <c r="S187" s="71">
        <v>305216029.19999999</v>
      </c>
      <c r="T187" s="74">
        <v>0</v>
      </c>
      <c r="U187" s="71">
        <v>50861334.649999999</v>
      </c>
      <c r="V187" s="71">
        <v>15066099.27</v>
      </c>
      <c r="W187" s="71">
        <v>11134303.8939</v>
      </c>
      <c r="X187" s="71">
        <v>0</v>
      </c>
      <c r="Y187" s="71">
        <f t="shared" si="35"/>
        <v>11134303.8939</v>
      </c>
      <c r="Z187" s="71">
        <v>190035661.49000001</v>
      </c>
      <c r="AA187" s="72">
        <f t="shared" si="38"/>
        <v>572313428.50390005</v>
      </c>
    </row>
    <row r="188" spans="1:28" ht="24.95" customHeight="1">
      <c r="A188" s="182"/>
      <c r="B188" s="184"/>
      <c r="C188" s="67">
        <v>6</v>
      </c>
      <c r="D188" s="71" t="s">
        <v>496</v>
      </c>
      <c r="E188" s="71">
        <v>310253723.27999997</v>
      </c>
      <c r="F188" s="71">
        <v>0</v>
      </c>
      <c r="G188" s="71">
        <v>51700818.229999997</v>
      </c>
      <c r="H188" s="71">
        <v>15314770.35</v>
      </c>
      <c r="I188" s="71">
        <v>11318079.355799999</v>
      </c>
      <c r="J188" s="71">
        <v>11318079.355799999</v>
      </c>
      <c r="K188" s="71">
        <f t="shared" si="42"/>
        <v>0</v>
      </c>
      <c r="L188" s="71">
        <v>164445265.43000001</v>
      </c>
      <c r="M188" s="72">
        <f t="shared" si="32"/>
        <v>541714577.28999996</v>
      </c>
      <c r="N188" s="66"/>
      <c r="O188" s="184"/>
      <c r="P188" s="73">
        <v>5</v>
      </c>
      <c r="Q188" s="184"/>
      <c r="R188" s="71" t="s">
        <v>497</v>
      </c>
      <c r="S188" s="71">
        <v>273528093.33999997</v>
      </c>
      <c r="T188" s="74">
        <v>0</v>
      </c>
      <c r="U188" s="71">
        <v>45580842.950000003</v>
      </c>
      <c r="V188" s="71">
        <v>13501916.720000001</v>
      </c>
      <c r="W188" s="71">
        <v>9978325.5901999995</v>
      </c>
      <c r="X188" s="71">
        <v>0</v>
      </c>
      <c r="Y188" s="71">
        <f t="shared" si="35"/>
        <v>9978325.5901999995</v>
      </c>
      <c r="Z188" s="71">
        <v>186691176.91</v>
      </c>
      <c r="AA188" s="72">
        <f t="shared" si="38"/>
        <v>529280355.51020002</v>
      </c>
    </row>
    <row r="189" spans="1:28" ht="24.95" customHeight="1">
      <c r="A189" s="182"/>
      <c r="B189" s="184"/>
      <c r="C189" s="67">
        <v>7</v>
      </c>
      <c r="D189" s="71" t="s">
        <v>498</v>
      </c>
      <c r="E189" s="71">
        <v>355689533.92000002</v>
      </c>
      <c r="F189" s="71">
        <v>0</v>
      </c>
      <c r="G189" s="71">
        <v>59272261.899999999</v>
      </c>
      <c r="H189" s="71">
        <v>17557576.649999999</v>
      </c>
      <c r="I189" s="71">
        <v>12975581.1742</v>
      </c>
      <c r="J189" s="71">
        <v>12975581.1742</v>
      </c>
      <c r="K189" s="71">
        <f t="shared" si="42"/>
        <v>0</v>
      </c>
      <c r="L189" s="71">
        <v>168816086.13999999</v>
      </c>
      <c r="M189" s="72">
        <f t="shared" si="32"/>
        <v>601335458.61000001</v>
      </c>
      <c r="N189" s="66"/>
      <c r="O189" s="184"/>
      <c r="P189" s="73">
        <v>6</v>
      </c>
      <c r="Q189" s="184"/>
      <c r="R189" s="71" t="s">
        <v>499</v>
      </c>
      <c r="S189" s="71">
        <v>208065925.19999999</v>
      </c>
      <c r="T189" s="74">
        <v>0</v>
      </c>
      <c r="U189" s="71">
        <v>34672198.18</v>
      </c>
      <c r="V189" s="71">
        <v>10270567.68</v>
      </c>
      <c r="W189" s="71">
        <v>7590260.7314999998</v>
      </c>
      <c r="X189" s="71">
        <v>0</v>
      </c>
      <c r="Y189" s="71">
        <f t="shared" si="35"/>
        <v>7590260.7314999998</v>
      </c>
      <c r="Z189" s="71">
        <v>157387244.22999999</v>
      </c>
      <c r="AA189" s="72">
        <f t="shared" si="38"/>
        <v>417986196.02149999</v>
      </c>
    </row>
    <row r="190" spans="1:28" ht="24.95" customHeight="1">
      <c r="A190" s="182"/>
      <c r="B190" s="184"/>
      <c r="C190" s="67">
        <v>8</v>
      </c>
      <c r="D190" s="71" t="s">
        <v>500</v>
      </c>
      <c r="E190" s="71">
        <v>281760865.73000002</v>
      </c>
      <c r="F190" s="71">
        <v>0</v>
      </c>
      <c r="G190" s="71">
        <v>46952755.799999997</v>
      </c>
      <c r="H190" s="71">
        <v>13908303.52</v>
      </c>
      <c r="I190" s="71">
        <v>10278657.751499999</v>
      </c>
      <c r="J190" s="71">
        <v>10278657.751499999</v>
      </c>
      <c r="K190" s="71">
        <f t="shared" si="42"/>
        <v>0</v>
      </c>
      <c r="L190" s="71">
        <v>167076572.69999999</v>
      </c>
      <c r="M190" s="72">
        <f t="shared" si="32"/>
        <v>509698497.75</v>
      </c>
      <c r="N190" s="66"/>
      <c r="O190" s="184"/>
      <c r="P190" s="73">
        <v>7</v>
      </c>
      <c r="Q190" s="184"/>
      <c r="R190" s="71" t="s">
        <v>501</v>
      </c>
      <c r="S190" s="71">
        <v>455138494.36000001</v>
      </c>
      <c r="T190" s="74">
        <v>0</v>
      </c>
      <c r="U190" s="71">
        <v>33776848.030000001</v>
      </c>
      <c r="V190" s="71">
        <v>10005347.85</v>
      </c>
      <c r="W190" s="71">
        <v>7394255.2451999998</v>
      </c>
      <c r="X190" s="71">
        <v>0</v>
      </c>
      <c r="Y190" s="71">
        <f t="shared" si="35"/>
        <v>7394255.2451999998</v>
      </c>
      <c r="Z190" s="71">
        <v>278444647.45999998</v>
      </c>
      <c r="AA190" s="72">
        <f t="shared" si="38"/>
        <v>784759592.94519997</v>
      </c>
    </row>
    <row r="191" spans="1:28" ht="24.95" customHeight="1">
      <c r="A191" s="182"/>
      <c r="B191" s="184"/>
      <c r="C191" s="67">
        <v>9</v>
      </c>
      <c r="D191" s="71" t="s">
        <v>502</v>
      </c>
      <c r="E191" s="71">
        <v>300322352.94999999</v>
      </c>
      <c r="F191" s="71">
        <v>0</v>
      </c>
      <c r="G191" s="71">
        <v>50045850.270000003</v>
      </c>
      <c r="H191" s="71">
        <v>14824537.210000001</v>
      </c>
      <c r="I191" s="71">
        <v>10955782.213099999</v>
      </c>
      <c r="J191" s="71">
        <v>10955782.213099999</v>
      </c>
      <c r="K191" s="71">
        <f t="shared" si="42"/>
        <v>0</v>
      </c>
      <c r="L191" s="71">
        <v>170230842.30000001</v>
      </c>
      <c r="M191" s="72">
        <f t="shared" si="32"/>
        <v>535423582.73000002</v>
      </c>
      <c r="N191" s="66"/>
      <c r="O191" s="184"/>
      <c r="P191" s="73">
        <v>8</v>
      </c>
      <c r="Q191" s="184"/>
      <c r="R191" s="71" t="s">
        <v>503</v>
      </c>
      <c r="S191" s="71">
        <v>270863999.67000002</v>
      </c>
      <c r="T191" s="74">
        <v>0</v>
      </c>
      <c r="U191" s="71">
        <v>75844480.829999998</v>
      </c>
      <c r="V191" s="71">
        <v>22466584.59</v>
      </c>
      <c r="W191" s="71">
        <v>16603486.7936</v>
      </c>
      <c r="X191" s="71">
        <v>0</v>
      </c>
      <c r="Y191" s="71">
        <f t="shared" si="35"/>
        <v>16603486.7936</v>
      </c>
      <c r="Z191" s="71">
        <v>171573467.38</v>
      </c>
      <c r="AA191" s="72">
        <f t="shared" si="38"/>
        <v>557352019.26359999</v>
      </c>
    </row>
    <row r="192" spans="1:28" ht="24.95" customHeight="1">
      <c r="A192" s="182"/>
      <c r="B192" s="184"/>
      <c r="C192" s="67">
        <v>10</v>
      </c>
      <c r="D192" s="71" t="s">
        <v>504</v>
      </c>
      <c r="E192" s="71">
        <v>235164106.33000001</v>
      </c>
      <c r="F192" s="71">
        <v>0</v>
      </c>
      <c r="G192" s="71">
        <v>39187851.119999997</v>
      </c>
      <c r="H192" s="71">
        <v>11608190.369999999</v>
      </c>
      <c r="I192" s="71">
        <v>8578804.4345999993</v>
      </c>
      <c r="J192" s="71">
        <v>8578804.4345999993</v>
      </c>
      <c r="K192" s="71">
        <f t="shared" si="42"/>
        <v>0</v>
      </c>
      <c r="L192" s="71">
        <v>141509410.78999999</v>
      </c>
      <c r="M192" s="72">
        <f t="shared" si="32"/>
        <v>427469558.61000001</v>
      </c>
      <c r="N192" s="66"/>
      <c r="O192" s="184"/>
      <c r="P192" s="73">
        <v>9</v>
      </c>
      <c r="Q192" s="184"/>
      <c r="R192" s="71" t="s">
        <v>505</v>
      </c>
      <c r="S192" s="71">
        <v>338418082.20999998</v>
      </c>
      <c r="T192" s="74">
        <v>0</v>
      </c>
      <c r="U192" s="71">
        <v>45136897.200000003</v>
      </c>
      <c r="V192" s="71">
        <v>13370411.51</v>
      </c>
      <c r="W192" s="71">
        <v>9881139.2511999998</v>
      </c>
      <c r="X192" s="71">
        <v>0</v>
      </c>
      <c r="Y192" s="71">
        <f t="shared" si="35"/>
        <v>9881139.2511999998</v>
      </c>
      <c r="Z192" s="71">
        <v>216456986.61000001</v>
      </c>
      <c r="AA192" s="72">
        <f t="shared" si="38"/>
        <v>623263516.78120005</v>
      </c>
    </row>
    <row r="193" spans="1:27" ht="24.95" customHeight="1">
      <c r="A193" s="182"/>
      <c r="B193" s="184"/>
      <c r="C193" s="67">
        <v>11</v>
      </c>
      <c r="D193" s="71" t="s">
        <v>506</v>
      </c>
      <c r="E193" s="71">
        <v>320878107.17000002</v>
      </c>
      <c r="F193" s="71">
        <v>0</v>
      </c>
      <c r="G193" s="71">
        <v>53471270.280000001</v>
      </c>
      <c r="H193" s="71">
        <v>15839212.08</v>
      </c>
      <c r="I193" s="71">
        <v>11705657.685900001</v>
      </c>
      <c r="J193" s="71">
        <v>11705657.685900001</v>
      </c>
      <c r="K193" s="71">
        <f t="shared" si="42"/>
        <v>0</v>
      </c>
      <c r="L193" s="71">
        <v>162692607.03999999</v>
      </c>
      <c r="M193" s="72">
        <f t="shared" si="32"/>
        <v>552881196.57000005</v>
      </c>
      <c r="N193" s="66"/>
      <c r="O193" s="184"/>
      <c r="P193" s="73">
        <v>10</v>
      </c>
      <c r="Q193" s="184"/>
      <c r="R193" s="71" t="s">
        <v>507</v>
      </c>
      <c r="S193" s="71">
        <v>212709487.31999999</v>
      </c>
      <c r="T193" s="74">
        <v>0</v>
      </c>
      <c r="U193" s="71">
        <v>56394139.509999998</v>
      </c>
      <c r="V193" s="71">
        <v>16705021.800000001</v>
      </c>
      <c r="W193" s="71">
        <v>12345517.3058</v>
      </c>
      <c r="X193" s="71">
        <v>0</v>
      </c>
      <c r="Y193" s="71">
        <f t="shared" si="35"/>
        <v>12345517.3058</v>
      </c>
      <c r="Z193" s="71">
        <v>160603372.36000001</v>
      </c>
      <c r="AA193" s="72">
        <f t="shared" si="38"/>
        <v>458757538.29579997</v>
      </c>
    </row>
    <row r="194" spans="1:27" ht="24.95" customHeight="1">
      <c r="A194" s="182"/>
      <c r="B194" s="184"/>
      <c r="C194" s="67">
        <v>12</v>
      </c>
      <c r="D194" s="71" t="s">
        <v>508</v>
      </c>
      <c r="E194" s="71">
        <v>276911330.82999998</v>
      </c>
      <c r="F194" s="71">
        <v>0</v>
      </c>
      <c r="G194" s="71">
        <v>46144627.149999999</v>
      </c>
      <c r="H194" s="71">
        <v>13668920.369999999</v>
      </c>
      <c r="I194" s="71">
        <v>10101746.3506</v>
      </c>
      <c r="J194" s="71">
        <v>10101746.3506</v>
      </c>
      <c r="K194" s="71">
        <f t="shared" si="42"/>
        <v>0</v>
      </c>
      <c r="L194" s="71">
        <v>149274718.40000001</v>
      </c>
      <c r="M194" s="72">
        <f t="shared" si="32"/>
        <v>485999596.75</v>
      </c>
      <c r="N194" s="66"/>
      <c r="O194" s="184"/>
      <c r="P194" s="73">
        <v>11</v>
      </c>
      <c r="Q194" s="184"/>
      <c r="R194" s="71" t="s">
        <v>509</v>
      </c>
      <c r="S194" s="71">
        <v>261089698.52000001</v>
      </c>
      <c r="T194" s="74">
        <v>0</v>
      </c>
      <c r="U194" s="71">
        <v>43508103.310000002</v>
      </c>
      <c r="V194" s="71">
        <v>12887931.630000001</v>
      </c>
      <c r="W194" s="71">
        <v>9524572.0039000008</v>
      </c>
      <c r="X194" s="71">
        <v>0</v>
      </c>
      <c r="Y194" s="71">
        <f t="shared" si="35"/>
        <v>9524572.0039000008</v>
      </c>
      <c r="Z194" s="71">
        <v>182871928.09</v>
      </c>
      <c r="AA194" s="72">
        <f t="shared" si="38"/>
        <v>509882233.5539</v>
      </c>
    </row>
    <row r="195" spans="1:27" ht="24.95" customHeight="1">
      <c r="A195" s="182"/>
      <c r="B195" s="184"/>
      <c r="C195" s="67">
        <v>13</v>
      </c>
      <c r="D195" s="71" t="s">
        <v>510</v>
      </c>
      <c r="E195" s="71">
        <v>305198127.5</v>
      </c>
      <c r="F195" s="71">
        <v>0</v>
      </c>
      <c r="G195" s="71">
        <v>50858351.509999998</v>
      </c>
      <c r="H195" s="71">
        <v>15065215.609999999</v>
      </c>
      <c r="I195" s="71">
        <v>11133650.838500001</v>
      </c>
      <c r="J195" s="71">
        <v>11133650.838500001</v>
      </c>
      <c r="K195" s="71">
        <f t="shared" si="42"/>
        <v>0</v>
      </c>
      <c r="L195" s="71">
        <v>165285768.22</v>
      </c>
      <c r="M195" s="72">
        <f t="shared" si="32"/>
        <v>536407462.83999997</v>
      </c>
      <c r="N195" s="66"/>
      <c r="O195" s="184"/>
      <c r="P195" s="73">
        <v>12</v>
      </c>
      <c r="Q195" s="184"/>
      <c r="R195" s="71" t="s">
        <v>511</v>
      </c>
      <c r="S195" s="71">
        <v>235883121.75999999</v>
      </c>
      <c r="T195" s="74">
        <v>0</v>
      </c>
      <c r="U195" s="71">
        <v>39307668.170000002</v>
      </c>
      <c r="V195" s="71">
        <v>11643682.470000001</v>
      </c>
      <c r="W195" s="71">
        <v>8605034.1719000004</v>
      </c>
      <c r="X195" s="71">
        <v>0</v>
      </c>
      <c r="Y195" s="71">
        <f t="shared" si="35"/>
        <v>8605034.1719000004</v>
      </c>
      <c r="Z195" s="71">
        <v>173774342.37</v>
      </c>
      <c r="AA195" s="72">
        <f t="shared" si="38"/>
        <v>469213848.94190001</v>
      </c>
    </row>
    <row r="196" spans="1:27" ht="24.95" customHeight="1">
      <c r="A196" s="182"/>
      <c r="B196" s="184"/>
      <c r="C196" s="67">
        <v>14</v>
      </c>
      <c r="D196" s="71" t="s">
        <v>512</v>
      </c>
      <c r="E196" s="71">
        <v>288942182.22000003</v>
      </c>
      <c r="F196" s="71">
        <v>0</v>
      </c>
      <c r="G196" s="71">
        <v>48149453.57</v>
      </c>
      <c r="H196" s="71">
        <v>14262788.27</v>
      </c>
      <c r="I196" s="71">
        <v>10540632.7217</v>
      </c>
      <c r="J196" s="71">
        <v>10540632.7217</v>
      </c>
      <c r="K196" s="71">
        <f t="shared" si="42"/>
        <v>0</v>
      </c>
      <c r="L196" s="71">
        <v>162105724.22999999</v>
      </c>
      <c r="M196" s="72">
        <f t="shared" si="32"/>
        <v>513460148.29000002</v>
      </c>
      <c r="N196" s="66"/>
      <c r="O196" s="184"/>
      <c r="P196" s="73">
        <v>13</v>
      </c>
      <c r="Q196" s="184"/>
      <c r="R196" s="71" t="s">
        <v>513</v>
      </c>
      <c r="S196" s="71">
        <v>244536568.56</v>
      </c>
      <c r="T196" s="74">
        <v>0</v>
      </c>
      <c r="U196" s="71">
        <v>35446003.43</v>
      </c>
      <c r="V196" s="71">
        <v>10499783.58</v>
      </c>
      <c r="W196" s="71">
        <v>7759658.2300000004</v>
      </c>
      <c r="X196" s="71">
        <v>0</v>
      </c>
      <c r="Y196" s="71">
        <f t="shared" si="35"/>
        <v>7759658.2300000004</v>
      </c>
      <c r="Z196" s="71">
        <v>164362051.36000001</v>
      </c>
      <c r="AA196" s="72">
        <f t="shared" si="38"/>
        <v>462604065.16000003</v>
      </c>
    </row>
    <row r="197" spans="1:27" ht="24.95" customHeight="1">
      <c r="A197" s="182"/>
      <c r="B197" s="184"/>
      <c r="C197" s="67">
        <v>15</v>
      </c>
      <c r="D197" s="71" t="s">
        <v>514</v>
      </c>
      <c r="E197" s="71">
        <v>327745729</v>
      </c>
      <c r="F197" s="71">
        <v>0</v>
      </c>
      <c r="G197" s="71">
        <v>54615693.829999998</v>
      </c>
      <c r="H197" s="71">
        <v>16178212.210000001</v>
      </c>
      <c r="I197" s="71">
        <v>11956189.051200001</v>
      </c>
      <c r="J197" s="71">
        <v>11956189.051200001</v>
      </c>
      <c r="K197" s="71">
        <f t="shared" si="42"/>
        <v>0</v>
      </c>
      <c r="L197" s="71">
        <v>170440645.81999999</v>
      </c>
      <c r="M197" s="72">
        <f t="shared" si="32"/>
        <v>568980280.86000001</v>
      </c>
      <c r="N197" s="66"/>
      <c r="O197" s="184"/>
      <c r="P197" s="73">
        <v>14</v>
      </c>
      <c r="Q197" s="184"/>
      <c r="R197" s="71" t="s">
        <v>515</v>
      </c>
      <c r="S197" s="71">
        <v>256132037.40000001</v>
      </c>
      <c r="T197" s="74">
        <v>0</v>
      </c>
      <c r="U197" s="71">
        <v>40749682.380000003</v>
      </c>
      <c r="V197" s="71">
        <v>12070834.640000001</v>
      </c>
      <c r="W197" s="71">
        <v>8920712.5673999991</v>
      </c>
      <c r="X197" s="71">
        <v>0</v>
      </c>
      <c r="Y197" s="71">
        <f t="shared" si="35"/>
        <v>8920712.5673999991</v>
      </c>
      <c r="Z197" s="71">
        <v>181942503.66</v>
      </c>
      <c r="AA197" s="72">
        <f t="shared" si="38"/>
        <v>499815770.64740002</v>
      </c>
    </row>
    <row r="198" spans="1:27" ht="24.95" customHeight="1">
      <c r="A198" s="182"/>
      <c r="B198" s="184"/>
      <c r="C198" s="67">
        <v>16</v>
      </c>
      <c r="D198" s="71" t="s">
        <v>516</v>
      </c>
      <c r="E198" s="71">
        <v>308024760.72000003</v>
      </c>
      <c r="F198" s="71">
        <v>0</v>
      </c>
      <c r="G198" s="71">
        <v>51329382.920000002</v>
      </c>
      <c r="H198" s="71">
        <v>15204744.109999999</v>
      </c>
      <c r="I198" s="71">
        <v>11236766.6325</v>
      </c>
      <c r="J198" s="71">
        <v>11236766.6325</v>
      </c>
      <c r="K198" s="71">
        <f t="shared" si="42"/>
        <v>0</v>
      </c>
      <c r="L198" s="71">
        <v>165145813.28999999</v>
      </c>
      <c r="M198" s="72">
        <f t="shared" si="32"/>
        <v>539704701.03999996</v>
      </c>
      <c r="N198" s="66"/>
      <c r="O198" s="184"/>
      <c r="P198" s="73">
        <v>15</v>
      </c>
      <c r="Q198" s="184"/>
      <c r="R198" s="71" t="s">
        <v>517</v>
      </c>
      <c r="S198" s="71">
        <v>310560865.77999997</v>
      </c>
      <c r="T198" s="74">
        <v>0</v>
      </c>
      <c r="U198" s="71">
        <v>42681956.460000001</v>
      </c>
      <c r="V198" s="71">
        <v>12643211.15</v>
      </c>
      <c r="W198" s="71">
        <v>9343716.1503999997</v>
      </c>
      <c r="X198" s="71">
        <v>0</v>
      </c>
      <c r="Y198" s="71">
        <f t="shared" si="35"/>
        <v>9343716.1503999997</v>
      </c>
      <c r="Z198" s="71">
        <v>202156067.44</v>
      </c>
      <c r="AA198" s="72">
        <f t="shared" si="38"/>
        <v>577385816.98039997</v>
      </c>
    </row>
    <row r="199" spans="1:27" ht="24.95" customHeight="1">
      <c r="A199" s="182"/>
      <c r="B199" s="184"/>
      <c r="C199" s="67">
        <v>17</v>
      </c>
      <c r="D199" s="71" t="s">
        <v>518</v>
      </c>
      <c r="E199" s="71">
        <v>309239064.13</v>
      </c>
      <c r="F199" s="71">
        <v>0</v>
      </c>
      <c r="G199" s="71">
        <v>51531734.979999997</v>
      </c>
      <c r="H199" s="71">
        <v>15264684.66</v>
      </c>
      <c r="I199" s="71">
        <v>11281064.513</v>
      </c>
      <c r="J199" s="71">
        <v>11281064.513</v>
      </c>
      <c r="K199" s="71">
        <f t="shared" si="42"/>
        <v>0</v>
      </c>
      <c r="L199" s="71">
        <v>171473167.80000001</v>
      </c>
      <c r="M199" s="72">
        <f t="shared" si="32"/>
        <v>547508651.57000005</v>
      </c>
      <c r="N199" s="66"/>
      <c r="O199" s="184"/>
      <c r="P199" s="73">
        <v>16</v>
      </c>
      <c r="Q199" s="184"/>
      <c r="R199" s="71" t="s">
        <v>519</v>
      </c>
      <c r="S199" s="71">
        <v>260709644.66</v>
      </c>
      <c r="T199" s="74">
        <v>0</v>
      </c>
      <c r="U199" s="71">
        <v>51752000.600000001</v>
      </c>
      <c r="V199" s="71">
        <v>15329931.550000001</v>
      </c>
      <c r="W199" s="71">
        <v>11329283.9374</v>
      </c>
      <c r="X199" s="71">
        <v>0</v>
      </c>
      <c r="Y199" s="71">
        <f t="shared" si="35"/>
        <v>11329283.9374</v>
      </c>
      <c r="Z199" s="71">
        <v>171380932.69999999</v>
      </c>
      <c r="AA199" s="72">
        <f t="shared" si="38"/>
        <v>510501793.44739997</v>
      </c>
    </row>
    <row r="200" spans="1:27" ht="24.95" customHeight="1">
      <c r="A200" s="182"/>
      <c r="B200" s="185"/>
      <c r="C200" s="67">
        <v>18</v>
      </c>
      <c r="D200" s="71" t="s">
        <v>520</v>
      </c>
      <c r="E200" s="71">
        <v>341025293.94</v>
      </c>
      <c r="F200" s="71">
        <v>0</v>
      </c>
      <c r="G200" s="71">
        <v>56828606.43</v>
      </c>
      <c r="H200" s="71">
        <v>16833719.219999999</v>
      </c>
      <c r="I200" s="71">
        <v>12440628.587400001</v>
      </c>
      <c r="J200" s="71">
        <v>12440628.587400001</v>
      </c>
      <c r="K200" s="71">
        <f t="shared" si="42"/>
        <v>0</v>
      </c>
      <c r="L200" s="71">
        <v>175182875.47</v>
      </c>
      <c r="M200" s="72">
        <f t="shared" ref="M200" si="44">E200+F200+G200+H200+K200+L200</f>
        <v>589870495.05999994</v>
      </c>
      <c r="N200" s="66"/>
      <c r="O200" s="184"/>
      <c r="P200" s="73">
        <v>17</v>
      </c>
      <c r="Q200" s="184"/>
      <c r="R200" s="71" t="s">
        <v>521</v>
      </c>
      <c r="S200" s="71">
        <v>242302493.80000001</v>
      </c>
      <c r="T200" s="74">
        <v>0</v>
      </c>
      <c r="U200" s="71">
        <v>43444770.969999999</v>
      </c>
      <c r="V200" s="71">
        <v>12869171.380000001</v>
      </c>
      <c r="W200" s="71">
        <v>9510707.6100999992</v>
      </c>
      <c r="X200" s="71">
        <v>0</v>
      </c>
      <c r="Y200" s="71">
        <f t="shared" si="35"/>
        <v>9510707.6100999992</v>
      </c>
      <c r="Z200" s="71">
        <v>175936298.03</v>
      </c>
      <c r="AA200" s="72">
        <f t="shared" si="38"/>
        <v>484063441.79009998</v>
      </c>
    </row>
    <row r="201" spans="1:27" ht="24.95" customHeight="1">
      <c r="A201" s="67"/>
      <c r="B201" s="175" t="s">
        <v>522</v>
      </c>
      <c r="C201" s="176"/>
      <c r="D201" s="75"/>
      <c r="E201" s="75">
        <f t="shared" ref="E201:M201" si="45">SUM(E183:E200)</f>
        <v>5462782856.6899996</v>
      </c>
      <c r="F201" s="71">
        <v>0</v>
      </c>
      <c r="G201" s="75">
        <f t="shared" si="45"/>
        <v>910320561.28999996</v>
      </c>
      <c r="H201" s="75">
        <f t="shared" si="45"/>
        <v>269654346.26999998</v>
      </c>
      <c r="I201" s="75">
        <f t="shared" si="45"/>
        <v>199282732.92730001</v>
      </c>
      <c r="J201" s="75">
        <f t="shared" si="45"/>
        <v>199282732.92730001</v>
      </c>
      <c r="K201" s="75">
        <f t="shared" si="45"/>
        <v>0</v>
      </c>
      <c r="L201" s="75">
        <f t="shared" si="45"/>
        <v>2919722192.4499998</v>
      </c>
      <c r="M201" s="75">
        <f t="shared" si="45"/>
        <v>9562479956.7000008</v>
      </c>
      <c r="N201" s="66"/>
      <c r="O201" s="184"/>
      <c r="P201" s="73">
        <v>18</v>
      </c>
      <c r="Q201" s="184"/>
      <c r="R201" s="71" t="s">
        <v>523</v>
      </c>
      <c r="S201" s="71">
        <v>230149133.47999999</v>
      </c>
      <c r="T201" s="74">
        <v>0</v>
      </c>
      <c r="U201" s="71">
        <v>40377395.170000002</v>
      </c>
      <c r="V201" s="71">
        <v>11960556.050000001</v>
      </c>
      <c r="W201" s="71">
        <v>8839213.3508000001</v>
      </c>
      <c r="X201" s="71">
        <v>0</v>
      </c>
      <c r="Y201" s="71">
        <f t="shared" si="35"/>
        <v>8839213.3508000001</v>
      </c>
      <c r="Z201" s="71">
        <v>161969672.66999999</v>
      </c>
      <c r="AA201" s="72">
        <f t="shared" si="38"/>
        <v>453295970.72079998</v>
      </c>
    </row>
    <row r="202" spans="1:27" ht="24.95" customHeight="1">
      <c r="A202" s="182">
        <v>10</v>
      </c>
      <c r="B202" s="183" t="s">
        <v>524</v>
      </c>
      <c r="C202" s="67">
        <v>1</v>
      </c>
      <c r="D202" s="71" t="s">
        <v>525</v>
      </c>
      <c r="E202" s="71">
        <v>238806777.03</v>
      </c>
      <c r="F202" s="71">
        <v>0</v>
      </c>
      <c r="G202" s="71">
        <v>39794867.380000003</v>
      </c>
      <c r="H202" s="71">
        <v>11788000.189999999</v>
      </c>
      <c r="I202" s="71">
        <v>8711689.3379999995</v>
      </c>
      <c r="J202" s="71">
        <v>8711689.3379999995</v>
      </c>
      <c r="K202" s="71">
        <f t="shared" ref="K202:K226" si="46">I202-J202</f>
        <v>0</v>
      </c>
      <c r="L202" s="86">
        <v>215485757.06999999</v>
      </c>
      <c r="M202" s="72">
        <f t="shared" ref="M202:M265" si="47">E202+F202+G202+H202+K202+L202</f>
        <v>505875401.67000002</v>
      </c>
      <c r="N202" s="66"/>
      <c r="O202" s="184"/>
      <c r="P202" s="73">
        <v>19</v>
      </c>
      <c r="Q202" s="184"/>
      <c r="R202" s="71" t="s">
        <v>526</v>
      </c>
      <c r="S202" s="71">
        <v>202692978.96000001</v>
      </c>
      <c r="T202" s="74">
        <v>0</v>
      </c>
      <c r="U202" s="71">
        <v>38352153.810000002</v>
      </c>
      <c r="V202" s="71">
        <v>11360640.859999999</v>
      </c>
      <c r="W202" s="71">
        <v>8395857.8444999997</v>
      </c>
      <c r="X202" s="71">
        <v>0</v>
      </c>
      <c r="Y202" s="71">
        <f t="shared" si="35"/>
        <v>8395857.8444999997</v>
      </c>
      <c r="Z202" s="71">
        <v>158612816.38</v>
      </c>
      <c r="AA202" s="72">
        <f t="shared" si="38"/>
        <v>419414447.8545</v>
      </c>
    </row>
    <row r="203" spans="1:27" ht="24.95" customHeight="1">
      <c r="A203" s="182"/>
      <c r="B203" s="184"/>
      <c r="C203" s="67">
        <v>2</v>
      </c>
      <c r="D203" s="71" t="s">
        <v>527</v>
      </c>
      <c r="E203" s="71">
        <v>260289911.81</v>
      </c>
      <c r="F203" s="71">
        <v>0</v>
      </c>
      <c r="G203" s="71">
        <v>43374826.5</v>
      </c>
      <c r="H203" s="71">
        <v>12848452.49</v>
      </c>
      <c r="I203" s="71">
        <v>9495395.7240999993</v>
      </c>
      <c r="J203" s="71">
        <v>9495395.7240999993</v>
      </c>
      <c r="K203" s="71">
        <f t="shared" si="46"/>
        <v>0</v>
      </c>
      <c r="L203" s="86">
        <v>224736958.15000001</v>
      </c>
      <c r="M203" s="72">
        <f t="shared" si="47"/>
        <v>541250148.95000005</v>
      </c>
      <c r="N203" s="66"/>
      <c r="O203" s="185"/>
      <c r="P203" s="73">
        <v>20</v>
      </c>
      <c r="Q203" s="185"/>
      <c r="R203" s="71" t="s">
        <v>528</v>
      </c>
      <c r="S203" s="71">
        <v>312158284.92000002</v>
      </c>
      <c r="T203" s="74">
        <v>0</v>
      </c>
      <c r="U203" s="71">
        <v>52018195.229999997</v>
      </c>
      <c r="V203" s="71">
        <v>15408783.48</v>
      </c>
      <c r="W203" s="71">
        <v>11387557.9091</v>
      </c>
      <c r="X203" s="71">
        <v>0</v>
      </c>
      <c r="Y203" s="71">
        <f t="shared" si="35"/>
        <v>11387557.9091</v>
      </c>
      <c r="Z203" s="71">
        <v>208486514.88</v>
      </c>
      <c r="AA203" s="72">
        <f t="shared" si="38"/>
        <v>599459336.41910005</v>
      </c>
    </row>
    <row r="204" spans="1:27" ht="24.95" customHeight="1">
      <c r="A204" s="182"/>
      <c r="B204" s="184"/>
      <c r="C204" s="67">
        <v>3</v>
      </c>
      <c r="D204" s="71" t="s">
        <v>529</v>
      </c>
      <c r="E204" s="71">
        <v>222504980.91999999</v>
      </c>
      <c r="F204" s="71">
        <v>0</v>
      </c>
      <c r="G204" s="71">
        <v>37078328.840000004</v>
      </c>
      <c r="H204" s="71">
        <v>10983309.560000001</v>
      </c>
      <c r="I204" s="71">
        <v>8116998.5795999998</v>
      </c>
      <c r="J204" s="71">
        <v>8116998.5795999998</v>
      </c>
      <c r="K204" s="71">
        <f t="shared" si="46"/>
        <v>0</v>
      </c>
      <c r="L204" s="86">
        <v>210829098.38999999</v>
      </c>
      <c r="M204" s="72">
        <f t="shared" si="47"/>
        <v>481395717.70999998</v>
      </c>
      <c r="N204" s="66"/>
      <c r="O204" s="67"/>
      <c r="P204" s="176" t="s">
        <v>530</v>
      </c>
      <c r="Q204" s="177"/>
      <c r="R204" s="75"/>
      <c r="S204" s="75">
        <f t="shared" ref="S204:X204" si="48">SUM(S184:S203)</f>
        <v>5678914928.1199999</v>
      </c>
      <c r="T204" s="74">
        <v>0</v>
      </c>
      <c r="U204" s="75">
        <f>SUM(U184:U203)</f>
        <v>946336905.64999998</v>
      </c>
      <c r="V204" s="75">
        <f t="shared" si="48"/>
        <v>280323075.73000002</v>
      </c>
      <c r="W204" s="75">
        <f t="shared" si="48"/>
        <v>207167247.28490001</v>
      </c>
      <c r="X204" s="75">
        <f t="shared" si="48"/>
        <v>0</v>
      </c>
      <c r="Y204" s="75">
        <f t="shared" si="35"/>
        <v>207167247.28490001</v>
      </c>
      <c r="Z204" s="75">
        <f>SUM(Z184:Z203)</f>
        <v>3824316898.8400002</v>
      </c>
      <c r="AA204" s="75">
        <f>SUM(AA184:AA203)</f>
        <v>10937059055.624901</v>
      </c>
    </row>
    <row r="205" spans="1:27" ht="33.75" customHeight="1">
      <c r="A205" s="182"/>
      <c r="B205" s="184"/>
      <c r="C205" s="67">
        <v>4</v>
      </c>
      <c r="D205" s="71" t="s">
        <v>531</v>
      </c>
      <c r="E205" s="71">
        <v>319779890.85000002</v>
      </c>
      <c r="F205" s="71">
        <v>0</v>
      </c>
      <c r="G205" s="71">
        <v>53288263.030000001</v>
      </c>
      <c r="H205" s="71">
        <v>15785001.84</v>
      </c>
      <c r="I205" s="71">
        <v>11665594.671399999</v>
      </c>
      <c r="J205" s="71">
        <v>11665594.671399999</v>
      </c>
      <c r="K205" s="71">
        <f t="shared" si="46"/>
        <v>0</v>
      </c>
      <c r="L205" s="86">
        <v>242537265.97999999</v>
      </c>
      <c r="M205" s="72">
        <f t="shared" si="47"/>
        <v>631390421.70000005</v>
      </c>
      <c r="N205" s="66"/>
      <c r="O205" s="183">
        <v>28</v>
      </c>
      <c r="P205" s="73">
        <v>1</v>
      </c>
      <c r="Q205" s="189" t="s">
        <v>113</v>
      </c>
      <c r="R205" s="83" t="s">
        <v>532</v>
      </c>
      <c r="S205" s="71">
        <v>300895491.16000003</v>
      </c>
      <c r="T205" s="74">
        <v>0</v>
      </c>
      <c r="U205" s="71">
        <v>50141358.280000001</v>
      </c>
      <c r="V205" s="71">
        <v>14852828.51</v>
      </c>
      <c r="W205" s="71">
        <v>10976690.338500001</v>
      </c>
      <c r="X205" s="71">
        <v>10976690.338500001</v>
      </c>
      <c r="Y205" s="71">
        <f t="shared" si="35"/>
        <v>0</v>
      </c>
      <c r="Z205" s="71">
        <v>177010601.94999999</v>
      </c>
      <c r="AA205" s="72">
        <f t="shared" si="38"/>
        <v>542900279.89999998</v>
      </c>
    </row>
    <row r="206" spans="1:27" ht="24.95" customHeight="1">
      <c r="A206" s="182"/>
      <c r="B206" s="184"/>
      <c r="C206" s="67">
        <v>5</v>
      </c>
      <c r="D206" s="71" t="s">
        <v>533</v>
      </c>
      <c r="E206" s="71">
        <v>290950010.60000002</v>
      </c>
      <c r="F206" s="71">
        <v>0</v>
      </c>
      <c r="G206" s="71">
        <v>48484038.979999997</v>
      </c>
      <c r="H206" s="71">
        <v>14361898.859999999</v>
      </c>
      <c r="I206" s="71">
        <v>10613878.453299999</v>
      </c>
      <c r="J206" s="71">
        <v>10613878.453299999</v>
      </c>
      <c r="K206" s="71">
        <f t="shared" si="46"/>
        <v>0</v>
      </c>
      <c r="L206" s="86">
        <v>240250046.78999999</v>
      </c>
      <c r="M206" s="72">
        <f t="shared" si="47"/>
        <v>594045995.23000002</v>
      </c>
      <c r="N206" s="66"/>
      <c r="O206" s="184"/>
      <c r="P206" s="73">
        <v>2</v>
      </c>
      <c r="Q206" s="190"/>
      <c r="R206" s="83" t="s">
        <v>534</v>
      </c>
      <c r="S206" s="71">
        <v>318299173.05000001</v>
      </c>
      <c r="T206" s="74">
        <v>0</v>
      </c>
      <c r="U206" s="71">
        <v>53041515.560000002</v>
      </c>
      <c r="V206" s="71">
        <v>15711910.52</v>
      </c>
      <c r="W206" s="71">
        <v>11611577.9738</v>
      </c>
      <c r="X206" s="71">
        <v>11611577.9738</v>
      </c>
      <c r="Y206" s="71">
        <f t="shared" si="35"/>
        <v>0</v>
      </c>
      <c r="Z206" s="71">
        <v>186903585.28999999</v>
      </c>
      <c r="AA206" s="72">
        <f t="shared" si="38"/>
        <v>573956184.41999996</v>
      </c>
    </row>
    <row r="207" spans="1:27" ht="24.95" customHeight="1">
      <c r="A207" s="182"/>
      <c r="B207" s="184"/>
      <c r="C207" s="67">
        <v>6</v>
      </c>
      <c r="D207" s="71" t="s">
        <v>535</v>
      </c>
      <c r="E207" s="71">
        <v>298031945.07999998</v>
      </c>
      <c r="F207" s="71">
        <v>0</v>
      </c>
      <c r="G207" s="71">
        <v>49664175.689999998</v>
      </c>
      <c r="H207" s="71">
        <v>14711477.91</v>
      </c>
      <c r="I207" s="71">
        <v>10872227.9604</v>
      </c>
      <c r="J207" s="71">
        <v>10872227.9604</v>
      </c>
      <c r="K207" s="71">
        <f t="shared" si="46"/>
        <v>0</v>
      </c>
      <c r="L207" s="86">
        <v>240971729.65000001</v>
      </c>
      <c r="M207" s="72">
        <f t="shared" si="47"/>
        <v>603379328.33000004</v>
      </c>
      <c r="N207" s="66"/>
      <c r="O207" s="184"/>
      <c r="P207" s="73">
        <v>3</v>
      </c>
      <c r="Q207" s="190"/>
      <c r="R207" s="83" t="s">
        <v>536</v>
      </c>
      <c r="S207" s="71">
        <v>240356973.84999999</v>
      </c>
      <c r="T207" s="74">
        <v>0</v>
      </c>
      <c r="U207" s="71">
        <v>54000628.75</v>
      </c>
      <c r="V207" s="71">
        <v>15996018.18</v>
      </c>
      <c r="W207" s="71">
        <v>11821542.141100001</v>
      </c>
      <c r="X207" s="71">
        <v>11821542.141100001</v>
      </c>
      <c r="Y207" s="71">
        <f t="shared" si="35"/>
        <v>0</v>
      </c>
      <c r="Z207" s="71">
        <v>153044802.77000001</v>
      </c>
      <c r="AA207" s="72">
        <f t="shared" si="38"/>
        <v>463398423.55000001</v>
      </c>
    </row>
    <row r="208" spans="1:27" ht="24.95" customHeight="1">
      <c r="A208" s="182"/>
      <c r="B208" s="184"/>
      <c r="C208" s="67">
        <v>7</v>
      </c>
      <c r="D208" s="71" t="s">
        <v>537</v>
      </c>
      <c r="E208" s="71">
        <v>315968855.69999999</v>
      </c>
      <c r="F208" s="71">
        <v>0</v>
      </c>
      <c r="G208" s="71">
        <v>52653190.439999998</v>
      </c>
      <c r="H208" s="71">
        <v>15596881.199999999</v>
      </c>
      <c r="I208" s="71">
        <v>11526567.8201</v>
      </c>
      <c r="J208" s="71">
        <v>11526567.8201</v>
      </c>
      <c r="K208" s="71">
        <f t="shared" si="46"/>
        <v>0</v>
      </c>
      <c r="L208" s="86">
        <v>235833605.41</v>
      </c>
      <c r="M208" s="72">
        <f t="shared" si="47"/>
        <v>620052532.75</v>
      </c>
      <c r="N208" s="66"/>
      <c r="O208" s="184"/>
      <c r="P208" s="73">
        <v>4</v>
      </c>
      <c r="Q208" s="190"/>
      <c r="R208" s="83" t="s">
        <v>538</v>
      </c>
      <c r="S208" s="71">
        <v>324054757.77999997</v>
      </c>
      <c r="T208" s="74">
        <v>0</v>
      </c>
      <c r="U208" s="71">
        <v>40053192.869999997</v>
      </c>
      <c r="V208" s="71">
        <v>11864521.130000001</v>
      </c>
      <c r="W208" s="71">
        <v>8768240.6356000006</v>
      </c>
      <c r="X208" s="71">
        <v>8768240.6356000006</v>
      </c>
      <c r="Y208" s="71">
        <f t="shared" ref="Y208:Y253" si="49">W208-X208</f>
        <v>0</v>
      </c>
      <c r="Z208" s="71">
        <v>190948617.74000001</v>
      </c>
      <c r="AA208" s="72">
        <f t="shared" si="38"/>
        <v>566921089.51999998</v>
      </c>
    </row>
    <row r="209" spans="1:27" ht="24.95" customHeight="1">
      <c r="A209" s="182"/>
      <c r="B209" s="184"/>
      <c r="C209" s="67">
        <v>8</v>
      </c>
      <c r="D209" s="71" t="s">
        <v>539</v>
      </c>
      <c r="E209" s="71">
        <v>297173331.35000002</v>
      </c>
      <c r="F209" s="71">
        <v>0</v>
      </c>
      <c r="G209" s="71">
        <v>49521095.909999996</v>
      </c>
      <c r="H209" s="71">
        <v>14669094.949999999</v>
      </c>
      <c r="I209" s="71">
        <v>10840905.666300001</v>
      </c>
      <c r="J209" s="71">
        <v>10840905.666300001</v>
      </c>
      <c r="K209" s="71">
        <f t="shared" si="46"/>
        <v>0</v>
      </c>
      <c r="L209" s="86">
        <v>230404746.06999999</v>
      </c>
      <c r="M209" s="72">
        <f t="shared" si="47"/>
        <v>591768268.27999997</v>
      </c>
      <c r="N209" s="66"/>
      <c r="O209" s="184"/>
      <c r="P209" s="73">
        <v>5</v>
      </c>
      <c r="Q209" s="190"/>
      <c r="R209" s="71" t="s">
        <v>540</v>
      </c>
      <c r="S209" s="71">
        <v>251865020.08000001</v>
      </c>
      <c r="T209" s="74">
        <v>0</v>
      </c>
      <c r="U209" s="71">
        <v>41970898.799999997</v>
      </c>
      <c r="V209" s="71">
        <v>12432582.279999999</v>
      </c>
      <c r="W209" s="71">
        <v>9188055.0349000003</v>
      </c>
      <c r="X209" s="71">
        <v>9188055.0349000003</v>
      </c>
      <c r="Y209" s="71">
        <f t="shared" si="49"/>
        <v>0</v>
      </c>
      <c r="Z209" s="71">
        <v>165715749.65000001</v>
      </c>
      <c r="AA209" s="72">
        <f t="shared" si="38"/>
        <v>471984250.81</v>
      </c>
    </row>
    <row r="210" spans="1:27" ht="24.95" customHeight="1">
      <c r="A210" s="182"/>
      <c r="B210" s="184"/>
      <c r="C210" s="67">
        <v>9</v>
      </c>
      <c r="D210" s="71" t="s">
        <v>541</v>
      </c>
      <c r="E210" s="71">
        <v>279618205.00999999</v>
      </c>
      <c r="F210" s="71">
        <v>0</v>
      </c>
      <c r="G210" s="71">
        <v>46595701.859999999</v>
      </c>
      <c r="H210" s="71">
        <v>13802537.33</v>
      </c>
      <c r="I210" s="71">
        <v>10200493.326099999</v>
      </c>
      <c r="J210" s="71">
        <v>10200493.326099999</v>
      </c>
      <c r="K210" s="71">
        <f t="shared" si="46"/>
        <v>0</v>
      </c>
      <c r="L210" s="86">
        <v>225652206.66999999</v>
      </c>
      <c r="M210" s="72">
        <f t="shared" si="47"/>
        <v>565668650.87</v>
      </c>
      <c r="N210" s="66"/>
      <c r="O210" s="184"/>
      <c r="P210" s="73">
        <v>6</v>
      </c>
      <c r="Q210" s="190"/>
      <c r="R210" s="71" t="s">
        <v>542</v>
      </c>
      <c r="S210" s="71">
        <v>387057306.63999999</v>
      </c>
      <c r="T210" s="74">
        <v>0</v>
      </c>
      <c r="U210" s="71">
        <v>64499401.469999999</v>
      </c>
      <c r="V210" s="71">
        <v>19105955.280000001</v>
      </c>
      <c r="W210" s="71">
        <v>14119879.901799999</v>
      </c>
      <c r="X210" s="71">
        <v>14119879.901799999</v>
      </c>
      <c r="Y210" s="71">
        <f t="shared" si="49"/>
        <v>0</v>
      </c>
      <c r="Z210" s="71">
        <v>222837979.28</v>
      </c>
      <c r="AA210" s="72">
        <f t="shared" si="38"/>
        <v>693500642.66999996</v>
      </c>
    </row>
    <row r="211" spans="1:27" ht="24.95" customHeight="1">
      <c r="A211" s="182"/>
      <c r="B211" s="184"/>
      <c r="C211" s="67">
        <v>10</v>
      </c>
      <c r="D211" s="71" t="s">
        <v>543</v>
      </c>
      <c r="E211" s="71">
        <v>312675562.75</v>
      </c>
      <c r="F211" s="71">
        <v>0</v>
      </c>
      <c r="G211" s="71">
        <v>52104394.640000001</v>
      </c>
      <c r="H211" s="71">
        <v>15434317.390000001</v>
      </c>
      <c r="I211" s="71">
        <v>11406428.2433</v>
      </c>
      <c r="J211" s="71">
        <v>11406428.2433</v>
      </c>
      <c r="K211" s="71">
        <f t="shared" si="46"/>
        <v>0</v>
      </c>
      <c r="L211" s="86">
        <v>247188512.03</v>
      </c>
      <c r="M211" s="72">
        <f t="shared" si="47"/>
        <v>627402786.80999994</v>
      </c>
      <c r="N211" s="66"/>
      <c r="O211" s="184"/>
      <c r="P211" s="73">
        <v>7</v>
      </c>
      <c r="Q211" s="190"/>
      <c r="R211" s="71" t="s">
        <v>544</v>
      </c>
      <c r="S211" s="71">
        <v>272597327.80000001</v>
      </c>
      <c r="T211" s="74">
        <v>0</v>
      </c>
      <c r="U211" s="71">
        <v>45425739.770000003</v>
      </c>
      <c r="V211" s="71">
        <v>13455972.189999999</v>
      </c>
      <c r="W211" s="71">
        <v>9944371.1929000001</v>
      </c>
      <c r="X211" s="71">
        <v>9944371.1929000001</v>
      </c>
      <c r="Y211" s="71">
        <f t="shared" si="49"/>
        <v>0</v>
      </c>
      <c r="Z211" s="71">
        <v>171744636.75</v>
      </c>
      <c r="AA211" s="72">
        <f t="shared" si="38"/>
        <v>503223676.50999999</v>
      </c>
    </row>
    <row r="212" spans="1:27" ht="24.95" customHeight="1">
      <c r="A212" s="182"/>
      <c r="B212" s="184"/>
      <c r="C212" s="67">
        <v>11</v>
      </c>
      <c r="D212" s="71" t="s">
        <v>545</v>
      </c>
      <c r="E212" s="71">
        <v>262743842.75999999</v>
      </c>
      <c r="F212" s="71">
        <v>0</v>
      </c>
      <c r="G212" s="71">
        <v>43783750.640000001</v>
      </c>
      <c r="H212" s="71">
        <v>12969583.640000001</v>
      </c>
      <c r="I212" s="71">
        <v>9584915.3112000003</v>
      </c>
      <c r="J212" s="71">
        <v>9584915.3112000003</v>
      </c>
      <c r="K212" s="71">
        <f t="shared" si="46"/>
        <v>0</v>
      </c>
      <c r="L212" s="86">
        <v>215088831.49000001</v>
      </c>
      <c r="M212" s="72">
        <f t="shared" si="47"/>
        <v>534586008.52999997</v>
      </c>
      <c r="N212" s="66"/>
      <c r="O212" s="184"/>
      <c r="P212" s="73">
        <v>8</v>
      </c>
      <c r="Q212" s="190"/>
      <c r="R212" s="71" t="s">
        <v>546</v>
      </c>
      <c r="S212" s="71">
        <v>274643056.23000002</v>
      </c>
      <c r="T212" s="74">
        <v>0</v>
      </c>
      <c r="U212" s="71">
        <v>45766640.859999999</v>
      </c>
      <c r="V212" s="71">
        <v>13556953.609999999</v>
      </c>
      <c r="W212" s="71">
        <v>10018999.521</v>
      </c>
      <c r="X212" s="71">
        <v>10018999.521</v>
      </c>
      <c r="Y212" s="71">
        <f t="shared" si="49"/>
        <v>0</v>
      </c>
      <c r="Z212" s="71">
        <v>165055152.09</v>
      </c>
      <c r="AA212" s="72">
        <f t="shared" si="38"/>
        <v>499021802.79000002</v>
      </c>
    </row>
    <row r="213" spans="1:27" ht="24.95" customHeight="1">
      <c r="A213" s="182"/>
      <c r="B213" s="184"/>
      <c r="C213" s="67">
        <v>12</v>
      </c>
      <c r="D213" s="71" t="s">
        <v>547</v>
      </c>
      <c r="E213" s="71">
        <v>270980537.69</v>
      </c>
      <c r="F213" s="71">
        <v>0</v>
      </c>
      <c r="G213" s="71">
        <v>45156317.140000001</v>
      </c>
      <c r="H213" s="71">
        <v>13376164.060000001</v>
      </c>
      <c r="I213" s="71">
        <v>9885390.5668000001</v>
      </c>
      <c r="J213" s="71">
        <v>9885390.5668000001</v>
      </c>
      <c r="K213" s="71">
        <f t="shared" si="46"/>
        <v>0</v>
      </c>
      <c r="L213" s="86">
        <v>226984742.53</v>
      </c>
      <c r="M213" s="72">
        <f t="shared" si="47"/>
        <v>556497761.41999996</v>
      </c>
      <c r="N213" s="66"/>
      <c r="O213" s="184"/>
      <c r="P213" s="73">
        <v>9</v>
      </c>
      <c r="Q213" s="190"/>
      <c r="R213" s="71" t="s">
        <v>548</v>
      </c>
      <c r="S213" s="71">
        <v>330188016.41000003</v>
      </c>
      <c r="T213" s="74">
        <v>0</v>
      </c>
      <c r="U213" s="71">
        <v>55022677.689999998</v>
      </c>
      <c r="V213" s="71">
        <v>16298768.6</v>
      </c>
      <c r="W213" s="71">
        <v>12045283.8813</v>
      </c>
      <c r="X213" s="71">
        <v>12045283.8813</v>
      </c>
      <c r="Y213" s="71">
        <f t="shared" si="49"/>
        <v>0</v>
      </c>
      <c r="Z213" s="71">
        <v>177247210.84</v>
      </c>
      <c r="AA213" s="72">
        <f t="shared" si="38"/>
        <v>578756673.53999996</v>
      </c>
    </row>
    <row r="214" spans="1:27" ht="24.95" customHeight="1">
      <c r="A214" s="182"/>
      <c r="B214" s="184"/>
      <c r="C214" s="67">
        <v>13</v>
      </c>
      <c r="D214" s="71" t="s">
        <v>549</v>
      </c>
      <c r="E214" s="71">
        <v>248212324.49000001</v>
      </c>
      <c r="F214" s="71">
        <v>0</v>
      </c>
      <c r="G214" s="71">
        <v>41362211.990000002</v>
      </c>
      <c r="H214" s="71">
        <v>12252277.609999999</v>
      </c>
      <c r="I214" s="71">
        <v>9054804.4227000009</v>
      </c>
      <c r="J214" s="71">
        <v>9054804.4227000009</v>
      </c>
      <c r="K214" s="71">
        <f t="shared" si="46"/>
        <v>0</v>
      </c>
      <c r="L214" s="86">
        <v>222011316.62</v>
      </c>
      <c r="M214" s="72">
        <f t="shared" si="47"/>
        <v>523838130.70999998</v>
      </c>
      <c r="N214" s="66"/>
      <c r="O214" s="184"/>
      <c r="P214" s="73">
        <v>10</v>
      </c>
      <c r="Q214" s="190"/>
      <c r="R214" s="71" t="s">
        <v>550</v>
      </c>
      <c r="S214" s="71">
        <v>358294517.18000001</v>
      </c>
      <c r="T214" s="74">
        <v>0</v>
      </c>
      <c r="U214" s="71">
        <v>59706357.460000001</v>
      </c>
      <c r="V214" s="71">
        <v>17686164.059999999</v>
      </c>
      <c r="W214" s="71">
        <v>13070611.161</v>
      </c>
      <c r="X214" s="71">
        <v>13070611.161</v>
      </c>
      <c r="Y214" s="71">
        <f t="shared" si="49"/>
        <v>0</v>
      </c>
      <c r="Z214" s="71">
        <v>206704243.38</v>
      </c>
      <c r="AA214" s="72">
        <f t="shared" si="38"/>
        <v>642391282.08000004</v>
      </c>
    </row>
    <row r="215" spans="1:27" ht="24.95" customHeight="1">
      <c r="A215" s="182"/>
      <c r="B215" s="184"/>
      <c r="C215" s="67">
        <v>14</v>
      </c>
      <c r="D215" s="71" t="s">
        <v>551</v>
      </c>
      <c r="E215" s="71">
        <v>243090475.61000001</v>
      </c>
      <c r="F215" s="71">
        <v>0</v>
      </c>
      <c r="G215" s="71">
        <v>40508704.810000002</v>
      </c>
      <c r="H215" s="71">
        <v>11999452.48</v>
      </c>
      <c r="I215" s="71">
        <v>8867958.9869999997</v>
      </c>
      <c r="J215" s="71">
        <v>8867958.9869999997</v>
      </c>
      <c r="K215" s="71">
        <f t="shared" si="46"/>
        <v>0</v>
      </c>
      <c r="L215" s="86">
        <v>218219130.91999999</v>
      </c>
      <c r="M215" s="72">
        <f t="shared" si="47"/>
        <v>513817763.81999999</v>
      </c>
      <c r="N215" s="66"/>
      <c r="O215" s="184"/>
      <c r="P215" s="73">
        <v>11</v>
      </c>
      <c r="Q215" s="190"/>
      <c r="R215" s="71" t="s">
        <v>552</v>
      </c>
      <c r="S215" s="71">
        <v>274148790.75</v>
      </c>
      <c r="T215" s="74">
        <v>0</v>
      </c>
      <c r="U215" s="71">
        <v>45684276.240000002</v>
      </c>
      <c r="V215" s="71">
        <v>13532555.640000001</v>
      </c>
      <c r="W215" s="71">
        <v>10000968.679</v>
      </c>
      <c r="X215" s="71">
        <v>10000968.679</v>
      </c>
      <c r="Y215" s="71">
        <f t="shared" si="49"/>
        <v>0</v>
      </c>
      <c r="Z215" s="71">
        <v>176356190.24000001</v>
      </c>
      <c r="AA215" s="72">
        <f t="shared" si="38"/>
        <v>509721812.87</v>
      </c>
    </row>
    <row r="216" spans="1:27" ht="24.95" customHeight="1">
      <c r="A216" s="182"/>
      <c r="B216" s="184"/>
      <c r="C216" s="67">
        <v>15</v>
      </c>
      <c r="D216" s="71" t="s">
        <v>553</v>
      </c>
      <c r="E216" s="71">
        <v>263781204.31999999</v>
      </c>
      <c r="F216" s="71">
        <v>0</v>
      </c>
      <c r="G216" s="71">
        <v>43956617.039999999</v>
      </c>
      <c r="H216" s="71">
        <v>13020789.970000001</v>
      </c>
      <c r="I216" s="71">
        <v>9622758.3398000002</v>
      </c>
      <c r="J216" s="71">
        <v>9622758.3398000002</v>
      </c>
      <c r="K216" s="71">
        <f t="shared" si="46"/>
        <v>0</v>
      </c>
      <c r="L216" s="86">
        <v>227056395.31999999</v>
      </c>
      <c r="M216" s="72">
        <f t="shared" si="47"/>
        <v>547815006.64999998</v>
      </c>
      <c r="N216" s="66"/>
      <c r="O216" s="184"/>
      <c r="P216" s="73">
        <v>12</v>
      </c>
      <c r="Q216" s="190"/>
      <c r="R216" s="71" t="s">
        <v>554</v>
      </c>
      <c r="S216" s="71">
        <v>283761968.42000002</v>
      </c>
      <c r="T216" s="74">
        <v>0</v>
      </c>
      <c r="U216" s="71">
        <v>47286220.439999998</v>
      </c>
      <c r="V216" s="71">
        <v>14007082.119999999</v>
      </c>
      <c r="W216" s="71">
        <v>10351658.1296</v>
      </c>
      <c r="X216" s="71">
        <v>10351658.1296</v>
      </c>
      <c r="Y216" s="71">
        <f t="shared" si="49"/>
        <v>0</v>
      </c>
      <c r="Z216" s="71">
        <v>169215653.80000001</v>
      </c>
      <c r="AA216" s="72">
        <f t="shared" si="38"/>
        <v>514270924.77999997</v>
      </c>
    </row>
    <row r="217" spans="1:27" ht="24.95" customHeight="1">
      <c r="A217" s="182"/>
      <c r="B217" s="184"/>
      <c r="C217" s="67">
        <v>16</v>
      </c>
      <c r="D217" s="71" t="s">
        <v>555</v>
      </c>
      <c r="E217" s="71">
        <v>217841753.62</v>
      </c>
      <c r="F217" s="71">
        <v>0</v>
      </c>
      <c r="G217" s="71">
        <v>36301246.57</v>
      </c>
      <c r="H217" s="71">
        <v>10753122.939999999</v>
      </c>
      <c r="I217" s="71">
        <v>7946883.6939000003</v>
      </c>
      <c r="J217" s="71">
        <v>7946883.6939000003</v>
      </c>
      <c r="K217" s="71">
        <f t="shared" si="46"/>
        <v>0</v>
      </c>
      <c r="L217" s="86">
        <v>205948202.53999999</v>
      </c>
      <c r="M217" s="72">
        <f t="shared" si="47"/>
        <v>470844325.67000002</v>
      </c>
      <c r="N217" s="66"/>
      <c r="O217" s="184"/>
      <c r="P217" s="73">
        <v>13</v>
      </c>
      <c r="Q217" s="190"/>
      <c r="R217" s="71" t="s">
        <v>556</v>
      </c>
      <c r="S217" s="71">
        <v>263704648.50999999</v>
      </c>
      <c r="T217" s="74">
        <v>0</v>
      </c>
      <c r="U217" s="71">
        <v>43943859.740000002</v>
      </c>
      <c r="V217" s="71">
        <v>13017011.01</v>
      </c>
      <c r="W217" s="71">
        <v>9619965.5778000001</v>
      </c>
      <c r="X217" s="71">
        <v>9619965.5778000001</v>
      </c>
      <c r="Y217" s="71">
        <f t="shared" si="49"/>
        <v>0</v>
      </c>
      <c r="Z217" s="71">
        <v>191171566.19999999</v>
      </c>
      <c r="AA217" s="72">
        <f t="shared" si="38"/>
        <v>511837085.45999998</v>
      </c>
    </row>
    <row r="218" spans="1:27" ht="24.95" customHeight="1">
      <c r="A218" s="182"/>
      <c r="B218" s="184"/>
      <c r="C218" s="67">
        <v>17</v>
      </c>
      <c r="D218" s="71" t="s">
        <v>557</v>
      </c>
      <c r="E218" s="71">
        <v>274388529.52999997</v>
      </c>
      <c r="F218" s="71">
        <v>0</v>
      </c>
      <c r="G218" s="71">
        <v>45724226.420000002</v>
      </c>
      <c r="H218" s="71">
        <v>13544389.640000001</v>
      </c>
      <c r="I218" s="71">
        <v>10009714.3676</v>
      </c>
      <c r="J218" s="71">
        <v>10009714.3676</v>
      </c>
      <c r="K218" s="71">
        <f t="shared" si="46"/>
        <v>0</v>
      </c>
      <c r="L218" s="86">
        <v>232800217.69</v>
      </c>
      <c r="M218" s="72">
        <f t="shared" si="47"/>
        <v>566457363.27999997</v>
      </c>
      <c r="N218" s="66"/>
      <c r="O218" s="184"/>
      <c r="P218" s="73">
        <v>14</v>
      </c>
      <c r="Q218" s="190"/>
      <c r="R218" s="71" t="s">
        <v>558</v>
      </c>
      <c r="S218" s="71">
        <v>329798648.04000002</v>
      </c>
      <c r="T218" s="74">
        <v>0</v>
      </c>
      <c r="U218" s="71">
        <v>54957793.18</v>
      </c>
      <c r="V218" s="71">
        <v>16279548.57</v>
      </c>
      <c r="W218" s="71">
        <v>12031079.693499999</v>
      </c>
      <c r="X218" s="71">
        <v>12031079.693499999</v>
      </c>
      <c r="Y218" s="71">
        <f t="shared" si="49"/>
        <v>0</v>
      </c>
      <c r="Z218" s="71">
        <v>191999955.03</v>
      </c>
      <c r="AA218" s="72">
        <f t="shared" si="38"/>
        <v>593035944.82000005</v>
      </c>
    </row>
    <row r="219" spans="1:27" ht="24.95" customHeight="1">
      <c r="A219" s="182"/>
      <c r="B219" s="184"/>
      <c r="C219" s="67">
        <v>18</v>
      </c>
      <c r="D219" s="71" t="s">
        <v>559</v>
      </c>
      <c r="E219" s="71">
        <v>288491121.43000001</v>
      </c>
      <c r="F219" s="71">
        <v>0</v>
      </c>
      <c r="G219" s="71">
        <v>48074288.600000001</v>
      </c>
      <c r="H219" s="71">
        <v>14240522.970000001</v>
      </c>
      <c r="I219" s="71">
        <v>10524177.989800001</v>
      </c>
      <c r="J219" s="71">
        <v>10524177.989800001</v>
      </c>
      <c r="K219" s="71">
        <f t="shared" si="46"/>
        <v>0</v>
      </c>
      <c r="L219" s="86">
        <v>225447558.03</v>
      </c>
      <c r="M219" s="72">
        <f t="shared" si="47"/>
        <v>576253491.02999997</v>
      </c>
      <c r="N219" s="66"/>
      <c r="O219" s="184"/>
      <c r="P219" s="73">
        <v>15</v>
      </c>
      <c r="Q219" s="190"/>
      <c r="R219" s="71" t="s">
        <v>560</v>
      </c>
      <c r="S219" s="71">
        <v>218876969.68000001</v>
      </c>
      <c r="T219" s="74">
        <v>0</v>
      </c>
      <c r="U219" s="71">
        <v>36473755.43</v>
      </c>
      <c r="V219" s="71">
        <v>10804223.359999999</v>
      </c>
      <c r="W219" s="71">
        <v>7984648.4543000003</v>
      </c>
      <c r="X219" s="71">
        <v>7984648.4543000003</v>
      </c>
      <c r="Y219" s="71">
        <f t="shared" si="49"/>
        <v>0</v>
      </c>
      <c r="Z219" s="71">
        <v>151068422.69999999</v>
      </c>
      <c r="AA219" s="72">
        <f t="shared" si="38"/>
        <v>417223371.17000002</v>
      </c>
    </row>
    <row r="220" spans="1:27" ht="24.95" customHeight="1">
      <c r="A220" s="182"/>
      <c r="B220" s="184"/>
      <c r="C220" s="67">
        <v>19</v>
      </c>
      <c r="D220" s="71" t="s">
        <v>561</v>
      </c>
      <c r="E220" s="71">
        <v>376761007.64999998</v>
      </c>
      <c r="F220" s="71">
        <v>0</v>
      </c>
      <c r="G220" s="71">
        <v>62783621.640000001</v>
      </c>
      <c r="H220" s="71">
        <v>18597708.510000002</v>
      </c>
      <c r="I220" s="71">
        <v>13744270.1339</v>
      </c>
      <c r="J220" s="71">
        <v>13744270.1339</v>
      </c>
      <c r="K220" s="71">
        <f t="shared" si="46"/>
        <v>0</v>
      </c>
      <c r="L220" s="86">
        <v>271240139.93000001</v>
      </c>
      <c r="M220" s="72">
        <f t="shared" si="47"/>
        <v>729382477.73000002</v>
      </c>
      <c r="N220" s="66"/>
      <c r="O220" s="184"/>
      <c r="P220" s="73">
        <v>16</v>
      </c>
      <c r="Q220" s="190"/>
      <c r="R220" s="71" t="s">
        <v>562</v>
      </c>
      <c r="S220" s="71">
        <v>361744055.14999998</v>
      </c>
      <c r="T220" s="74">
        <v>0</v>
      </c>
      <c r="U220" s="71">
        <v>60281190</v>
      </c>
      <c r="V220" s="71">
        <v>17856440.440000001</v>
      </c>
      <c r="W220" s="71">
        <v>13196450.5678</v>
      </c>
      <c r="X220" s="71">
        <v>13196450.5678</v>
      </c>
      <c r="Y220" s="71">
        <f t="shared" si="49"/>
        <v>0</v>
      </c>
      <c r="Z220" s="71">
        <v>204914727.62</v>
      </c>
      <c r="AA220" s="72">
        <f t="shared" ref="AA220:AA283" si="50">S220+T220+U220+V220+Y220+Z220</f>
        <v>644796413.21000004</v>
      </c>
    </row>
    <row r="221" spans="1:27" ht="24.95" customHeight="1">
      <c r="A221" s="182"/>
      <c r="B221" s="184"/>
      <c r="C221" s="67">
        <v>20</v>
      </c>
      <c r="D221" s="71" t="s">
        <v>563</v>
      </c>
      <c r="E221" s="71">
        <v>298664272.61000001</v>
      </c>
      <c r="F221" s="71">
        <v>0</v>
      </c>
      <c r="G221" s="71">
        <v>49769547.030000001</v>
      </c>
      <c r="H221" s="71">
        <v>14742690.91</v>
      </c>
      <c r="I221" s="71">
        <v>10895295.3166</v>
      </c>
      <c r="J221" s="71">
        <v>10895295.3166</v>
      </c>
      <c r="K221" s="71">
        <f t="shared" si="46"/>
        <v>0</v>
      </c>
      <c r="L221" s="86">
        <v>243545044.55000001</v>
      </c>
      <c r="M221" s="72">
        <f t="shared" si="47"/>
        <v>606721555.10000002</v>
      </c>
      <c r="N221" s="66"/>
      <c r="O221" s="184"/>
      <c r="P221" s="73">
        <v>17</v>
      </c>
      <c r="Q221" s="190"/>
      <c r="R221" s="71" t="s">
        <v>564</v>
      </c>
      <c r="S221" s="71">
        <v>291467570.01999998</v>
      </c>
      <c r="T221" s="74">
        <v>0</v>
      </c>
      <c r="U221" s="71">
        <v>48570285.310000002</v>
      </c>
      <c r="V221" s="71">
        <v>14387446.68</v>
      </c>
      <c r="W221" s="71">
        <v>10632759.0603</v>
      </c>
      <c r="X221" s="71">
        <v>10632759.0603</v>
      </c>
      <c r="Y221" s="71">
        <f t="shared" si="49"/>
        <v>0</v>
      </c>
      <c r="Z221" s="71">
        <v>169147351.66999999</v>
      </c>
      <c r="AA221" s="72">
        <f t="shared" si="50"/>
        <v>523572653.68000001</v>
      </c>
    </row>
    <row r="222" spans="1:27" ht="24.95" customHeight="1">
      <c r="A222" s="182"/>
      <c r="B222" s="184"/>
      <c r="C222" s="67">
        <v>21</v>
      </c>
      <c r="D222" s="71" t="s">
        <v>565</v>
      </c>
      <c r="E222" s="71">
        <v>236867290.84999999</v>
      </c>
      <c r="F222" s="71">
        <v>0</v>
      </c>
      <c r="G222" s="71">
        <v>39471670.539999999</v>
      </c>
      <c r="H222" s="71">
        <v>11692263.109999999</v>
      </c>
      <c r="I222" s="71">
        <v>8640936.7350999992</v>
      </c>
      <c r="J222" s="71">
        <v>8640936.7350999992</v>
      </c>
      <c r="K222" s="71">
        <f t="shared" si="46"/>
        <v>0</v>
      </c>
      <c r="L222" s="86">
        <v>219526923.36000001</v>
      </c>
      <c r="M222" s="72">
        <f t="shared" si="47"/>
        <v>507558147.86000001</v>
      </c>
      <c r="N222" s="66"/>
      <c r="O222" s="185"/>
      <c r="P222" s="73">
        <v>18</v>
      </c>
      <c r="Q222" s="191"/>
      <c r="R222" s="71" t="s">
        <v>566</v>
      </c>
      <c r="S222" s="71">
        <v>341968682.14999998</v>
      </c>
      <c r="T222" s="74">
        <v>0</v>
      </c>
      <c r="U222" s="71">
        <v>56985813.060000002</v>
      </c>
      <c r="V222" s="71">
        <v>16880286.82</v>
      </c>
      <c r="W222" s="71">
        <v>12475043.460899999</v>
      </c>
      <c r="X222" s="71">
        <v>12475043.460899999</v>
      </c>
      <c r="Y222" s="71">
        <f t="shared" si="49"/>
        <v>0</v>
      </c>
      <c r="Z222" s="71">
        <v>188216532.62</v>
      </c>
      <c r="AA222" s="72">
        <f t="shared" si="50"/>
        <v>604051314.64999998</v>
      </c>
    </row>
    <row r="223" spans="1:27" ht="24.95" customHeight="1">
      <c r="A223" s="182"/>
      <c r="B223" s="184"/>
      <c r="C223" s="67">
        <v>22</v>
      </c>
      <c r="D223" s="71" t="s">
        <v>567</v>
      </c>
      <c r="E223" s="71">
        <v>278315912.80000001</v>
      </c>
      <c r="F223" s="71">
        <v>0</v>
      </c>
      <c r="G223" s="71">
        <v>46378687.310000002</v>
      </c>
      <c r="H223" s="71">
        <v>13738253.470000001</v>
      </c>
      <c r="I223" s="71">
        <v>10152985.6074</v>
      </c>
      <c r="J223" s="71">
        <v>10152985.6074</v>
      </c>
      <c r="K223" s="71">
        <f t="shared" si="46"/>
        <v>0</v>
      </c>
      <c r="L223" s="86">
        <v>237847873.83000001</v>
      </c>
      <c r="M223" s="72">
        <f t="shared" si="47"/>
        <v>576280727.40999997</v>
      </c>
      <c r="N223" s="66"/>
      <c r="O223" s="67"/>
      <c r="P223" s="176" t="s">
        <v>568</v>
      </c>
      <c r="Q223" s="177"/>
      <c r="R223" s="75"/>
      <c r="S223" s="75">
        <f t="shared" ref="S223:X223" si="51">SUM(S205:S222)</f>
        <v>5423722972.8999996</v>
      </c>
      <c r="T223" s="74">
        <v>0</v>
      </c>
      <c r="U223" s="75">
        <f t="shared" si="51"/>
        <v>903811604.90999997</v>
      </c>
      <c r="V223" s="75">
        <f t="shared" si="51"/>
        <v>267726269</v>
      </c>
      <c r="W223" s="75">
        <f t="shared" si="51"/>
        <v>197857825.40509999</v>
      </c>
      <c r="X223" s="75">
        <f t="shared" si="51"/>
        <v>197857825.40509999</v>
      </c>
      <c r="Y223" s="75">
        <f t="shared" si="49"/>
        <v>0</v>
      </c>
      <c r="Z223" s="75">
        <f>SUM(Z205:Z222)</f>
        <v>3259302979.6199999</v>
      </c>
      <c r="AA223" s="75">
        <f>SUM(AA205:AA222)</f>
        <v>9854563826.4300003</v>
      </c>
    </row>
    <row r="224" spans="1:27" ht="24.95" customHeight="1">
      <c r="A224" s="182"/>
      <c r="B224" s="184"/>
      <c r="C224" s="67">
        <v>23</v>
      </c>
      <c r="D224" s="71" t="s">
        <v>569</v>
      </c>
      <c r="E224" s="71">
        <v>284627987.55000001</v>
      </c>
      <c r="F224" s="71">
        <v>0</v>
      </c>
      <c r="G224" s="71">
        <v>57635372.68</v>
      </c>
      <c r="H224" s="71">
        <v>17072698.789999999</v>
      </c>
      <c r="I224" s="71">
        <v>12617241.738</v>
      </c>
      <c r="J224" s="71">
        <v>12617241.738</v>
      </c>
      <c r="K224" s="71">
        <f t="shared" si="46"/>
        <v>0</v>
      </c>
      <c r="L224" s="86">
        <v>223885372.37</v>
      </c>
      <c r="M224" s="72">
        <f t="shared" si="47"/>
        <v>583221431.38999999</v>
      </c>
      <c r="N224" s="66"/>
      <c r="O224" s="183">
        <v>29</v>
      </c>
      <c r="P224" s="73">
        <v>1</v>
      </c>
      <c r="Q224" s="183" t="s">
        <v>114</v>
      </c>
      <c r="R224" s="71" t="s">
        <v>570</v>
      </c>
      <c r="S224" s="71">
        <v>213714430.25</v>
      </c>
      <c r="T224" s="74">
        <v>0</v>
      </c>
      <c r="U224" s="71">
        <v>35613467.57</v>
      </c>
      <c r="V224" s="71">
        <v>10549389.66</v>
      </c>
      <c r="W224" s="71">
        <v>7796318.6242000004</v>
      </c>
      <c r="X224" s="71">
        <v>0</v>
      </c>
      <c r="Y224" s="71">
        <f t="shared" si="49"/>
        <v>7796318.6242000004</v>
      </c>
      <c r="Z224" s="71">
        <v>142304045.41</v>
      </c>
      <c r="AA224" s="72">
        <f t="shared" si="50"/>
        <v>409977651.51419997</v>
      </c>
    </row>
    <row r="225" spans="1:37" ht="24.95" customHeight="1">
      <c r="A225" s="182"/>
      <c r="B225" s="184"/>
      <c r="C225" s="67">
        <v>24</v>
      </c>
      <c r="D225" s="71" t="s">
        <v>571</v>
      </c>
      <c r="E225" s="71">
        <v>345866653.14999998</v>
      </c>
      <c r="F225" s="71">
        <v>0</v>
      </c>
      <c r="G225" s="71">
        <v>47430534.25</v>
      </c>
      <c r="H225" s="71">
        <v>14049830.630000001</v>
      </c>
      <c r="I225" s="71">
        <v>10383250.572899999</v>
      </c>
      <c r="J225" s="71">
        <v>10383250.572899999</v>
      </c>
      <c r="K225" s="71">
        <f t="shared" si="46"/>
        <v>0</v>
      </c>
      <c r="L225" s="86">
        <v>266701012.46000001</v>
      </c>
      <c r="M225" s="72">
        <f t="shared" si="47"/>
        <v>674048030.49000001</v>
      </c>
      <c r="N225" s="66"/>
      <c r="O225" s="184"/>
      <c r="P225" s="73">
        <v>2</v>
      </c>
      <c r="Q225" s="184"/>
      <c r="R225" s="71" t="s">
        <v>572</v>
      </c>
      <c r="S225" s="71">
        <v>214313928.80000001</v>
      </c>
      <c r="T225" s="74">
        <v>0</v>
      </c>
      <c r="U225" s="71">
        <v>35713368.270000003</v>
      </c>
      <c r="V225" s="71">
        <v>10578982.16</v>
      </c>
      <c r="W225" s="71">
        <v>7818188.3768999996</v>
      </c>
      <c r="X225" s="71">
        <v>0</v>
      </c>
      <c r="Y225" s="71">
        <f t="shared" si="49"/>
        <v>7818188.3768999996</v>
      </c>
      <c r="Z225" s="71">
        <v>140357048.13999999</v>
      </c>
      <c r="AA225" s="72">
        <f t="shared" si="50"/>
        <v>408781515.74690002</v>
      </c>
    </row>
    <row r="226" spans="1:37" ht="24.95" customHeight="1">
      <c r="A226" s="182"/>
      <c r="B226" s="185"/>
      <c r="C226" s="67">
        <v>25</v>
      </c>
      <c r="D226" s="71" t="s">
        <v>573</v>
      </c>
      <c r="E226" s="71">
        <v>273340362.63</v>
      </c>
      <c r="F226" s="71">
        <v>0</v>
      </c>
      <c r="G226" s="71">
        <v>45549559.399999999</v>
      </c>
      <c r="H226" s="71">
        <v>13492649.939999999</v>
      </c>
      <c r="I226" s="71">
        <v>9971477.1600000001</v>
      </c>
      <c r="J226" s="71">
        <v>9971477.1600000001</v>
      </c>
      <c r="K226" s="71">
        <f t="shared" si="46"/>
        <v>0</v>
      </c>
      <c r="L226" s="86">
        <v>218570951.30000001</v>
      </c>
      <c r="M226" s="72">
        <f t="shared" si="47"/>
        <v>550953523.26999998</v>
      </c>
      <c r="N226" s="66"/>
      <c r="O226" s="184"/>
      <c r="P226" s="73">
        <v>3</v>
      </c>
      <c r="Q226" s="184"/>
      <c r="R226" s="71" t="s">
        <v>574</v>
      </c>
      <c r="S226" s="71">
        <v>266999156.12</v>
      </c>
      <c r="T226" s="74">
        <v>0</v>
      </c>
      <c r="U226" s="71">
        <v>44492857.950000003</v>
      </c>
      <c r="V226" s="71">
        <v>13179634.77</v>
      </c>
      <c r="W226" s="71">
        <v>9740149.4655000009</v>
      </c>
      <c r="X226" s="71">
        <v>0</v>
      </c>
      <c r="Y226" s="71">
        <f t="shared" si="49"/>
        <v>9740149.4655000009</v>
      </c>
      <c r="Z226" s="71">
        <v>161427352.56999999</v>
      </c>
      <c r="AA226" s="72">
        <f t="shared" si="50"/>
        <v>495839150.87550002</v>
      </c>
    </row>
    <row r="227" spans="1:37" ht="24.95" customHeight="1">
      <c r="A227" s="67"/>
      <c r="B227" s="175" t="s">
        <v>575</v>
      </c>
      <c r="C227" s="176"/>
      <c r="D227" s="75"/>
      <c r="E227" s="75">
        <f t="shared" ref="E227:M227" si="52">SUM(E202:E226)</f>
        <v>6999772747.79</v>
      </c>
      <c r="F227" s="71">
        <v>0</v>
      </c>
      <c r="G227" s="75">
        <f t="shared" si="52"/>
        <v>1166445239.3299999</v>
      </c>
      <c r="H227" s="75">
        <f t="shared" si="52"/>
        <v>345523370.38999999</v>
      </c>
      <c r="I227" s="75">
        <f t="shared" si="52"/>
        <v>255352240.72530001</v>
      </c>
      <c r="J227" s="75">
        <f t="shared" si="52"/>
        <v>255352240.72530001</v>
      </c>
      <c r="K227" s="75">
        <f t="shared" si="52"/>
        <v>0</v>
      </c>
      <c r="L227" s="75">
        <f t="shared" si="52"/>
        <v>5768763639.1499996</v>
      </c>
      <c r="M227" s="75">
        <f t="shared" si="52"/>
        <v>14280504996.66</v>
      </c>
      <c r="N227" s="66"/>
      <c r="O227" s="184"/>
      <c r="P227" s="73">
        <v>4</v>
      </c>
      <c r="Q227" s="184"/>
      <c r="R227" s="71" t="s">
        <v>576</v>
      </c>
      <c r="S227" s="71">
        <v>236021352.47</v>
      </c>
      <c r="T227" s="74">
        <v>0</v>
      </c>
      <c r="U227" s="71">
        <v>39330702.990000002</v>
      </c>
      <c r="V227" s="71">
        <v>11650505.83</v>
      </c>
      <c r="W227" s="71">
        <v>8610076.8388</v>
      </c>
      <c r="X227" s="71">
        <v>0</v>
      </c>
      <c r="Y227" s="71">
        <f t="shared" si="49"/>
        <v>8610076.8388</v>
      </c>
      <c r="Z227" s="71">
        <v>142213577.30000001</v>
      </c>
      <c r="AA227" s="72">
        <f t="shared" si="50"/>
        <v>437826215.42879999</v>
      </c>
    </row>
    <row r="228" spans="1:37" ht="24.95" customHeight="1">
      <c r="A228" s="182"/>
      <c r="B228" s="183" t="s">
        <v>577</v>
      </c>
      <c r="C228" s="67">
        <v>1</v>
      </c>
      <c r="D228" s="71" t="s">
        <v>578</v>
      </c>
      <c r="E228" s="71">
        <v>310396287.88520002</v>
      </c>
      <c r="F228" s="71">
        <f>-3197081.7652</f>
        <v>-3197081.7651999998</v>
      </c>
      <c r="G228" s="71">
        <v>51724575.259999998</v>
      </c>
      <c r="H228" s="71">
        <v>15321807.640000001</v>
      </c>
      <c r="I228" s="71">
        <v>11323280.123299999</v>
      </c>
      <c r="J228" s="71">
        <v>0</v>
      </c>
      <c r="K228" s="71">
        <f t="shared" ref="K228:K240" si="53">I228-J228</f>
        <v>11323280.123299999</v>
      </c>
      <c r="L228" s="86">
        <v>191809588.31</v>
      </c>
      <c r="M228" s="72">
        <f t="shared" si="47"/>
        <v>577378457.4533</v>
      </c>
      <c r="N228" s="66"/>
      <c r="O228" s="184"/>
      <c r="P228" s="73">
        <v>5</v>
      </c>
      <c r="Q228" s="184"/>
      <c r="R228" s="71" t="s">
        <v>579</v>
      </c>
      <c r="S228" s="71">
        <v>223350254.52000001</v>
      </c>
      <c r="T228" s="74">
        <v>0</v>
      </c>
      <c r="U228" s="71">
        <v>37219185.609999999</v>
      </c>
      <c r="V228" s="71">
        <v>11025034.029999999</v>
      </c>
      <c r="W228" s="71">
        <v>8147834.2247000001</v>
      </c>
      <c r="X228" s="71">
        <v>0</v>
      </c>
      <c r="Y228" s="71">
        <f t="shared" si="49"/>
        <v>8147834.2247000001</v>
      </c>
      <c r="Z228" s="71">
        <v>140906558.09</v>
      </c>
      <c r="AA228" s="72">
        <f t="shared" si="50"/>
        <v>420648866.47469997</v>
      </c>
      <c r="AJ228" s="71">
        <f>3197081.7652</f>
        <v>3197081.7651999998</v>
      </c>
      <c r="AK228" s="82">
        <f>E228+AJ228</f>
        <v>313593369.65039998</v>
      </c>
    </row>
    <row r="229" spans="1:37" ht="24.95" customHeight="1">
      <c r="A229" s="182"/>
      <c r="B229" s="184"/>
      <c r="C229" s="67">
        <v>2</v>
      </c>
      <c r="D229" s="71" t="s">
        <v>580</v>
      </c>
      <c r="E229" s="71">
        <v>291461626.59390002</v>
      </c>
      <c r="F229" s="71">
        <f>-3002054.7539</f>
        <v>-3002054.7538999999</v>
      </c>
      <c r="G229" s="71">
        <v>48569294.899999999</v>
      </c>
      <c r="H229" s="71">
        <v>14387153.300000001</v>
      </c>
      <c r="I229" s="71">
        <v>10632542.2436</v>
      </c>
      <c r="J229" s="71">
        <v>0</v>
      </c>
      <c r="K229" s="71">
        <f t="shared" si="53"/>
        <v>10632542.2436</v>
      </c>
      <c r="L229" s="86">
        <v>193069440.38999999</v>
      </c>
      <c r="M229" s="72">
        <f t="shared" si="47"/>
        <v>555118002.67359996</v>
      </c>
      <c r="N229" s="66"/>
      <c r="O229" s="184"/>
      <c r="P229" s="73">
        <v>6</v>
      </c>
      <c r="Q229" s="184"/>
      <c r="R229" s="71" t="s">
        <v>581</v>
      </c>
      <c r="S229" s="71">
        <v>254384969.58000001</v>
      </c>
      <c r="T229" s="74">
        <v>0</v>
      </c>
      <c r="U229" s="71">
        <v>42390824.299999997</v>
      </c>
      <c r="V229" s="71">
        <v>12556972.24</v>
      </c>
      <c r="W229" s="71">
        <v>9279982.9835999999</v>
      </c>
      <c r="X229" s="71">
        <v>0</v>
      </c>
      <c r="Y229" s="71">
        <f t="shared" si="49"/>
        <v>9279982.9835999999</v>
      </c>
      <c r="Z229" s="71">
        <v>158583406.59999999</v>
      </c>
      <c r="AA229" s="72">
        <f t="shared" si="50"/>
        <v>477196155.70359999</v>
      </c>
      <c r="AJ229" s="71">
        <f>3002054.7539</f>
        <v>3002054.7538999999</v>
      </c>
      <c r="AK229" s="82">
        <f t="shared" ref="AK229:AK240" si="54">E229+AJ229</f>
        <v>294463681.34780002</v>
      </c>
    </row>
    <row r="230" spans="1:37" ht="24.95" customHeight="1">
      <c r="A230" s="182"/>
      <c r="B230" s="184"/>
      <c r="C230" s="67">
        <v>3</v>
      </c>
      <c r="D230" s="71" t="s">
        <v>582</v>
      </c>
      <c r="E230" s="71">
        <v>293970707.04259998</v>
      </c>
      <c r="F230" s="71">
        <f>-3027898.2826</f>
        <v>-3027898.2826</v>
      </c>
      <c r="G230" s="71">
        <v>48987409.18</v>
      </c>
      <c r="H230" s="71">
        <v>14511006.74</v>
      </c>
      <c r="I230" s="71">
        <v>10724073.6888</v>
      </c>
      <c r="J230" s="71">
        <v>0</v>
      </c>
      <c r="K230" s="71">
        <f t="shared" si="53"/>
        <v>10724073.6888</v>
      </c>
      <c r="L230" s="86">
        <v>193188260.31999999</v>
      </c>
      <c r="M230" s="72">
        <f t="shared" si="47"/>
        <v>558353558.68879998</v>
      </c>
      <c r="N230" s="66"/>
      <c r="O230" s="184"/>
      <c r="P230" s="73">
        <v>7</v>
      </c>
      <c r="Q230" s="184"/>
      <c r="R230" s="71" t="s">
        <v>583</v>
      </c>
      <c r="S230" s="71">
        <v>213212400.13999999</v>
      </c>
      <c r="T230" s="74">
        <v>0</v>
      </c>
      <c r="U230" s="71">
        <v>35529809.049999997</v>
      </c>
      <c r="V230" s="71">
        <v>10524608.41</v>
      </c>
      <c r="W230" s="71">
        <v>7778004.5278000003</v>
      </c>
      <c r="X230" s="71">
        <v>0</v>
      </c>
      <c r="Y230" s="71">
        <f t="shared" si="49"/>
        <v>7778004.5278000003</v>
      </c>
      <c r="Z230" s="71">
        <v>144271662.18000001</v>
      </c>
      <c r="AA230" s="72">
        <f t="shared" si="50"/>
        <v>411316484.30779999</v>
      </c>
      <c r="AJ230" s="71">
        <f>3027898.2826</f>
        <v>3027898.2826</v>
      </c>
      <c r="AK230" s="82">
        <f t="shared" si="54"/>
        <v>296998605.32520002</v>
      </c>
    </row>
    <row r="231" spans="1:37" ht="24.95" customHeight="1">
      <c r="A231" s="182"/>
      <c r="B231" s="184"/>
      <c r="C231" s="67">
        <v>4</v>
      </c>
      <c r="D231" s="71" t="s">
        <v>96</v>
      </c>
      <c r="E231" s="71">
        <v>283469904.97119999</v>
      </c>
      <c r="F231" s="71">
        <f>-2919740.0212</f>
        <v>-2919740.0211999998</v>
      </c>
      <c r="G231" s="71">
        <v>47237550.850000001</v>
      </c>
      <c r="H231" s="71">
        <v>13992665.26</v>
      </c>
      <c r="I231" s="71">
        <v>10341003.6326</v>
      </c>
      <c r="J231" s="71">
        <v>0</v>
      </c>
      <c r="K231" s="71">
        <f t="shared" si="53"/>
        <v>10341003.6326</v>
      </c>
      <c r="L231" s="86">
        <v>185395374.12</v>
      </c>
      <c r="M231" s="72">
        <f t="shared" si="47"/>
        <v>537516758.81260002</v>
      </c>
      <c r="N231" s="66"/>
      <c r="O231" s="184"/>
      <c r="P231" s="73">
        <v>8</v>
      </c>
      <c r="Q231" s="184"/>
      <c r="R231" s="71" t="s">
        <v>584</v>
      </c>
      <c r="S231" s="71">
        <v>221432023.44999999</v>
      </c>
      <c r="T231" s="74">
        <v>0</v>
      </c>
      <c r="U231" s="71">
        <v>36899530.729999997</v>
      </c>
      <c r="V231" s="71">
        <v>10930346.140000001</v>
      </c>
      <c r="W231" s="71">
        <v>8077857.0097000003</v>
      </c>
      <c r="X231" s="71">
        <v>0</v>
      </c>
      <c r="Y231" s="71">
        <f t="shared" si="49"/>
        <v>8077857.0097000003</v>
      </c>
      <c r="Z231" s="71">
        <v>142262290.90000001</v>
      </c>
      <c r="AA231" s="72">
        <f t="shared" si="50"/>
        <v>419602048.22970003</v>
      </c>
      <c r="AJ231" s="71">
        <f>2919740.0212</f>
        <v>2919740.0211999998</v>
      </c>
      <c r="AK231" s="82">
        <f t="shared" si="54"/>
        <v>286389644.99239999</v>
      </c>
    </row>
    <row r="232" spans="1:37" ht="24.95" customHeight="1">
      <c r="A232" s="182"/>
      <c r="B232" s="184"/>
      <c r="C232" s="67">
        <v>5</v>
      </c>
      <c r="D232" s="71" t="s">
        <v>585</v>
      </c>
      <c r="E232" s="71">
        <v>282550029.52410001</v>
      </c>
      <c r="F232" s="71">
        <f>-2910265.3041</f>
        <v>-2910265.3040999998</v>
      </c>
      <c r="G232" s="71">
        <v>47084262.399999999</v>
      </c>
      <c r="H232" s="71">
        <v>13947258.289999999</v>
      </c>
      <c r="I232" s="71">
        <v>10307446.5066</v>
      </c>
      <c r="J232" s="71">
        <v>0</v>
      </c>
      <c r="K232" s="71">
        <f t="shared" si="53"/>
        <v>10307446.5066</v>
      </c>
      <c r="L232" s="86">
        <v>190236319.66999999</v>
      </c>
      <c r="M232" s="72">
        <f t="shared" si="47"/>
        <v>541215051.08659995</v>
      </c>
      <c r="N232" s="66"/>
      <c r="O232" s="184"/>
      <c r="P232" s="73">
        <v>9</v>
      </c>
      <c r="Q232" s="184"/>
      <c r="R232" s="71" t="s">
        <v>586</v>
      </c>
      <c r="S232" s="71">
        <v>217789382.22</v>
      </c>
      <c r="T232" s="74">
        <v>0</v>
      </c>
      <c r="U232" s="71">
        <v>36292519.369999997</v>
      </c>
      <c r="V232" s="71">
        <v>10750537.779999999</v>
      </c>
      <c r="W232" s="71">
        <v>7944973.1810999997</v>
      </c>
      <c r="X232" s="71">
        <v>0</v>
      </c>
      <c r="Y232" s="71">
        <f t="shared" si="49"/>
        <v>7944973.1810999997</v>
      </c>
      <c r="Z232" s="71">
        <v>141849900.69</v>
      </c>
      <c r="AA232" s="72">
        <f t="shared" si="50"/>
        <v>414627313.24110001</v>
      </c>
      <c r="AJ232" s="71">
        <f>2910265.3041</f>
        <v>2910265.3040999998</v>
      </c>
      <c r="AK232" s="82">
        <f t="shared" si="54"/>
        <v>285460294.82819998</v>
      </c>
    </row>
    <row r="233" spans="1:37" ht="24.95" customHeight="1">
      <c r="A233" s="182"/>
      <c r="B233" s="184"/>
      <c r="C233" s="67">
        <v>6</v>
      </c>
      <c r="D233" s="71" t="s">
        <v>587</v>
      </c>
      <c r="E233" s="71">
        <v>293680233.45459998</v>
      </c>
      <c r="F233" s="71">
        <f>-3024906.4046</f>
        <v>-3024906.4046</v>
      </c>
      <c r="G233" s="71">
        <v>48939004.530000001</v>
      </c>
      <c r="H233" s="71">
        <v>14496668.35</v>
      </c>
      <c r="I233" s="71">
        <v>10713477.189999999</v>
      </c>
      <c r="J233" s="71">
        <v>0</v>
      </c>
      <c r="K233" s="71">
        <f t="shared" si="53"/>
        <v>10713477.189999999</v>
      </c>
      <c r="L233" s="86">
        <v>187036687.13999999</v>
      </c>
      <c r="M233" s="72">
        <f t="shared" si="47"/>
        <v>551841164.25999999</v>
      </c>
      <c r="N233" s="66"/>
      <c r="O233" s="184"/>
      <c r="P233" s="73">
        <v>10</v>
      </c>
      <c r="Q233" s="184"/>
      <c r="R233" s="71" t="s">
        <v>588</v>
      </c>
      <c r="S233" s="71">
        <v>247233985.59</v>
      </c>
      <c r="T233" s="74">
        <v>0</v>
      </c>
      <c r="U233" s="71">
        <v>41199181.159999996</v>
      </c>
      <c r="V233" s="71">
        <v>12203984.77</v>
      </c>
      <c r="W233" s="71">
        <v>9019114.5452999994</v>
      </c>
      <c r="X233" s="71">
        <v>0</v>
      </c>
      <c r="Y233" s="71">
        <f t="shared" si="49"/>
        <v>9019114.5452999994</v>
      </c>
      <c r="Z233" s="71">
        <v>156852140.96000001</v>
      </c>
      <c r="AA233" s="72">
        <f t="shared" si="50"/>
        <v>466508407.02530003</v>
      </c>
      <c r="AJ233" s="71">
        <f>3024906.4046</f>
        <v>3024906.4046</v>
      </c>
      <c r="AK233" s="82">
        <f t="shared" si="54"/>
        <v>296705139.8592</v>
      </c>
    </row>
    <row r="234" spans="1:37" ht="24.95" customHeight="1">
      <c r="A234" s="182"/>
      <c r="B234" s="184"/>
      <c r="C234" s="67">
        <v>7</v>
      </c>
      <c r="D234" s="71" t="s">
        <v>589</v>
      </c>
      <c r="E234" s="71">
        <v>343142980.287</v>
      </c>
      <c r="F234" s="71">
        <f>-3534372.697</f>
        <v>-3534372.6970000002</v>
      </c>
      <c r="G234" s="71">
        <v>57181498.630000003</v>
      </c>
      <c r="H234" s="71">
        <v>16938252.620000001</v>
      </c>
      <c r="I234" s="71">
        <v>12517881.9462</v>
      </c>
      <c r="J234" s="71">
        <v>0</v>
      </c>
      <c r="K234" s="71">
        <f t="shared" si="53"/>
        <v>12517881.9462</v>
      </c>
      <c r="L234" s="86">
        <v>208016781.22</v>
      </c>
      <c r="M234" s="72">
        <f t="shared" si="47"/>
        <v>634263022.00619996</v>
      </c>
      <c r="N234" s="66"/>
      <c r="O234" s="184"/>
      <c r="P234" s="73">
        <v>11</v>
      </c>
      <c r="Q234" s="184"/>
      <c r="R234" s="71" t="s">
        <v>590</v>
      </c>
      <c r="S234" s="71">
        <v>261778913.41999999</v>
      </c>
      <c r="T234" s="74">
        <v>0</v>
      </c>
      <c r="U234" s="71">
        <v>43622954.390000001</v>
      </c>
      <c r="V234" s="71">
        <v>12921952.710000001</v>
      </c>
      <c r="W234" s="71">
        <v>9549714.6155999992</v>
      </c>
      <c r="X234" s="71">
        <v>0</v>
      </c>
      <c r="Y234" s="71">
        <f t="shared" si="49"/>
        <v>9549714.6155999992</v>
      </c>
      <c r="Z234" s="71">
        <v>165773429.87</v>
      </c>
      <c r="AA234" s="72">
        <f t="shared" si="50"/>
        <v>493646965.00559998</v>
      </c>
      <c r="AJ234" s="71">
        <f>3534372.697</f>
        <v>3534372.6970000002</v>
      </c>
      <c r="AK234" s="82">
        <f t="shared" si="54"/>
        <v>346677352.98400003</v>
      </c>
    </row>
    <row r="235" spans="1:37" ht="24.95" customHeight="1">
      <c r="A235" s="182"/>
      <c r="B235" s="184"/>
      <c r="C235" s="67">
        <v>8</v>
      </c>
      <c r="D235" s="71" t="s">
        <v>591</v>
      </c>
      <c r="E235" s="71">
        <v>303946909.70999998</v>
      </c>
      <c r="F235" s="71">
        <f>-3130653.17</f>
        <v>-3130653.17</v>
      </c>
      <c r="G235" s="71">
        <v>50649848.020000003</v>
      </c>
      <c r="H235" s="71">
        <v>15003452.890000001</v>
      </c>
      <c r="I235" s="71">
        <v>11088006.318399999</v>
      </c>
      <c r="J235" s="71">
        <v>0</v>
      </c>
      <c r="K235" s="71">
        <f t="shared" si="53"/>
        <v>11088006.318399999</v>
      </c>
      <c r="L235" s="86">
        <v>191635611.19</v>
      </c>
      <c r="M235" s="72">
        <f t="shared" si="47"/>
        <v>569193174.95840001</v>
      </c>
      <c r="N235" s="66"/>
      <c r="O235" s="184"/>
      <c r="P235" s="73">
        <v>12</v>
      </c>
      <c r="Q235" s="184"/>
      <c r="R235" s="71" t="s">
        <v>592</v>
      </c>
      <c r="S235" s="71">
        <v>302556097.70999998</v>
      </c>
      <c r="T235" s="74">
        <v>0</v>
      </c>
      <c r="U235" s="71">
        <v>50418082.490000002</v>
      </c>
      <c r="V235" s="71">
        <v>14934799.51</v>
      </c>
      <c r="W235" s="71">
        <v>11037269.3914</v>
      </c>
      <c r="X235" s="71">
        <v>0</v>
      </c>
      <c r="Y235" s="71">
        <f t="shared" si="49"/>
        <v>11037269.3914</v>
      </c>
      <c r="Z235" s="71">
        <v>171143008.12</v>
      </c>
      <c r="AA235" s="72">
        <f t="shared" si="50"/>
        <v>550089257.22140002</v>
      </c>
      <c r="AJ235" s="71">
        <f>3130653.17</f>
        <v>3130653.17</v>
      </c>
      <c r="AK235" s="82">
        <f t="shared" si="54"/>
        <v>307077562.88</v>
      </c>
    </row>
    <row r="236" spans="1:37" ht="24.95" customHeight="1">
      <c r="A236" s="182"/>
      <c r="B236" s="184"/>
      <c r="C236" s="67">
        <v>9</v>
      </c>
      <c r="D236" s="71" t="s">
        <v>593</v>
      </c>
      <c r="E236" s="71">
        <v>274999132.94950002</v>
      </c>
      <c r="F236" s="71">
        <f>-2832491.0695</f>
        <v>-2832491.0695000002</v>
      </c>
      <c r="G236" s="71">
        <v>45825977.640000001</v>
      </c>
      <c r="H236" s="71">
        <v>13574530.300000001</v>
      </c>
      <c r="I236" s="71">
        <v>10031989.227</v>
      </c>
      <c r="J236" s="71">
        <v>0</v>
      </c>
      <c r="K236" s="71">
        <f t="shared" si="53"/>
        <v>10031989.227</v>
      </c>
      <c r="L236" s="86">
        <v>183870045.83000001</v>
      </c>
      <c r="M236" s="72">
        <f t="shared" si="47"/>
        <v>525469184.87699997</v>
      </c>
      <c r="N236" s="66"/>
      <c r="O236" s="184"/>
      <c r="P236" s="73">
        <v>13</v>
      </c>
      <c r="Q236" s="184"/>
      <c r="R236" s="71" t="s">
        <v>594</v>
      </c>
      <c r="S236" s="71">
        <v>282025924.18000001</v>
      </c>
      <c r="T236" s="74">
        <v>0</v>
      </c>
      <c r="U236" s="71">
        <v>46996925.25</v>
      </c>
      <c r="V236" s="71">
        <v>13921387.359999999</v>
      </c>
      <c r="W236" s="71">
        <v>10288327.103700001</v>
      </c>
      <c r="X236" s="71">
        <v>0</v>
      </c>
      <c r="Y236" s="71">
        <f t="shared" si="49"/>
        <v>10288327.103700001</v>
      </c>
      <c r="Z236" s="71">
        <v>162278422.86000001</v>
      </c>
      <c r="AA236" s="72">
        <f t="shared" si="50"/>
        <v>515510986.75370002</v>
      </c>
      <c r="AJ236" s="71">
        <f>2832491.0695</f>
        <v>2832491.0695000002</v>
      </c>
      <c r="AK236" s="82">
        <f t="shared" si="54"/>
        <v>277831624.01899999</v>
      </c>
    </row>
    <row r="237" spans="1:37" ht="24.95" customHeight="1">
      <c r="A237" s="182"/>
      <c r="B237" s="184"/>
      <c r="C237" s="67">
        <v>10</v>
      </c>
      <c r="D237" s="71" t="s">
        <v>595</v>
      </c>
      <c r="E237" s="71">
        <v>381972606.05229998</v>
      </c>
      <c r="F237" s="71">
        <f>-3934317.8423</f>
        <v>-3934317.8423000001</v>
      </c>
      <c r="G237" s="71">
        <v>63652084.710000001</v>
      </c>
      <c r="H237" s="71">
        <v>18854963.870000001</v>
      </c>
      <c r="I237" s="71">
        <v>13934389.638800001</v>
      </c>
      <c r="J237" s="71">
        <v>0</v>
      </c>
      <c r="K237" s="71">
        <f t="shared" si="53"/>
        <v>13934389.638800001</v>
      </c>
      <c r="L237" s="86">
        <v>213034539.06999999</v>
      </c>
      <c r="M237" s="72">
        <f t="shared" si="47"/>
        <v>687514265.49880004</v>
      </c>
      <c r="N237" s="66"/>
      <c r="O237" s="184"/>
      <c r="P237" s="73">
        <v>14</v>
      </c>
      <c r="Q237" s="184"/>
      <c r="R237" s="71" t="s">
        <v>596</v>
      </c>
      <c r="S237" s="71">
        <v>245839258.52000001</v>
      </c>
      <c r="T237" s="74">
        <v>0</v>
      </c>
      <c r="U237" s="71">
        <v>40966763.219999999</v>
      </c>
      <c r="V237" s="71">
        <v>12135138.130000001</v>
      </c>
      <c r="W237" s="71">
        <v>8968234.7960000001</v>
      </c>
      <c r="X237" s="71">
        <v>0</v>
      </c>
      <c r="Y237" s="71">
        <f t="shared" si="49"/>
        <v>8968234.7960000001</v>
      </c>
      <c r="Z237" s="71">
        <v>157547276.19999999</v>
      </c>
      <c r="AA237" s="72">
        <f t="shared" si="50"/>
        <v>465456670.866</v>
      </c>
      <c r="AJ237" s="71">
        <f>3934317.8423</f>
        <v>3934317.8423000001</v>
      </c>
      <c r="AK237" s="82">
        <f t="shared" si="54"/>
        <v>385906923.89459997</v>
      </c>
    </row>
    <row r="238" spans="1:37" ht="24.95" customHeight="1">
      <c r="A238" s="182"/>
      <c r="B238" s="184"/>
      <c r="C238" s="67">
        <v>11</v>
      </c>
      <c r="D238" s="71" t="s">
        <v>597</v>
      </c>
      <c r="E238" s="71">
        <v>296328643.94260001</v>
      </c>
      <c r="F238" s="71">
        <f>-3052185.0326</f>
        <v>-3052185.0326</v>
      </c>
      <c r="G238" s="71">
        <v>49380336.829999998</v>
      </c>
      <c r="H238" s="71">
        <v>14627399.42</v>
      </c>
      <c r="I238" s="71">
        <v>10810091.4055</v>
      </c>
      <c r="J238" s="71">
        <v>0</v>
      </c>
      <c r="K238" s="71">
        <f t="shared" si="53"/>
        <v>10810091.4055</v>
      </c>
      <c r="L238" s="86">
        <v>191011355.50999999</v>
      </c>
      <c r="M238" s="72">
        <f t="shared" si="47"/>
        <v>559105642.07550001</v>
      </c>
      <c r="N238" s="66"/>
      <c r="O238" s="184"/>
      <c r="P238" s="73">
        <v>15</v>
      </c>
      <c r="Q238" s="184"/>
      <c r="R238" s="71" t="s">
        <v>598</v>
      </c>
      <c r="S238" s="71">
        <v>193185714.81999999</v>
      </c>
      <c r="T238" s="74">
        <v>0</v>
      </c>
      <c r="U238" s="71">
        <v>32192553.309999999</v>
      </c>
      <c r="V238" s="71">
        <v>9536049.4800000004</v>
      </c>
      <c r="W238" s="71">
        <v>7047429.5285</v>
      </c>
      <c r="X238" s="71">
        <v>0</v>
      </c>
      <c r="Y238" s="71">
        <f t="shared" si="49"/>
        <v>7047429.5285</v>
      </c>
      <c r="Z238" s="71">
        <v>132216207.69</v>
      </c>
      <c r="AA238" s="72">
        <f t="shared" si="50"/>
        <v>374177954.82849997</v>
      </c>
      <c r="AJ238" s="71">
        <f>3052185.0326</f>
        <v>3052185.0326</v>
      </c>
      <c r="AK238" s="82">
        <f t="shared" si="54"/>
        <v>299380828.9752</v>
      </c>
    </row>
    <row r="239" spans="1:37" ht="24.95" customHeight="1">
      <c r="A239" s="182"/>
      <c r="B239" s="184"/>
      <c r="C239" s="67">
        <v>12</v>
      </c>
      <c r="D239" s="71" t="s">
        <v>599</v>
      </c>
      <c r="E239" s="71">
        <v>326975896.0291</v>
      </c>
      <c r="F239" s="71">
        <f>-3367851.7291</f>
        <v>-3367851.7291000001</v>
      </c>
      <c r="G239" s="71">
        <v>54487408.530000001</v>
      </c>
      <c r="H239" s="71">
        <v>16140211.65</v>
      </c>
      <c r="I239" s="71">
        <v>11928105.486099999</v>
      </c>
      <c r="J239" s="71">
        <v>0</v>
      </c>
      <c r="K239" s="71">
        <f t="shared" si="53"/>
        <v>11928105.486099999</v>
      </c>
      <c r="L239" s="86">
        <v>203308573.75999999</v>
      </c>
      <c r="M239" s="72">
        <f t="shared" si="47"/>
        <v>609472343.72609997</v>
      </c>
      <c r="N239" s="66"/>
      <c r="O239" s="184"/>
      <c r="P239" s="73">
        <v>16</v>
      </c>
      <c r="Q239" s="184"/>
      <c r="R239" s="71" t="s">
        <v>338</v>
      </c>
      <c r="S239" s="71">
        <v>248938077.03999999</v>
      </c>
      <c r="T239" s="74">
        <v>0</v>
      </c>
      <c r="U239" s="71">
        <v>41483151.710000001</v>
      </c>
      <c r="V239" s="71">
        <v>12288102.27</v>
      </c>
      <c r="W239" s="71">
        <v>9081279.9308000002</v>
      </c>
      <c r="X239" s="71">
        <v>0</v>
      </c>
      <c r="Y239" s="71">
        <f t="shared" si="49"/>
        <v>9081279.9308000002</v>
      </c>
      <c r="Z239" s="71">
        <v>147600939.88</v>
      </c>
      <c r="AA239" s="72">
        <f t="shared" si="50"/>
        <v>459391550.8308</v>
      </c>
      <c r="AJ239" s="71">
        <f>3367851.7291</f>
        <v>3367851.7291000001</v>
      </c>
      <c r="AK239" s="82">
        <f t="shared" si="54"/>
        <v>330343747.75819999</v>
      </c>
    </row>
    <row r="240" spans="1:37" ht="24.95" customHeight="1">
      <c r="A240" s="182"/>
      <c r="B240" s="185"/>
      <c r="C240" s="67">
        <v>13</v>
      </c>
      <c r="D240" s="71" t="s">
        <v>600</v>
      </c>
      <c r="E240" s="71">
        <v>358119736.98089999</v>
      </c>
      <c r="F240" s="71">
        <f>-3688633.2909</f>
        <v>-3688633.2908999999</v>
      </c>
      <c r="G240" s="71">
        <v>59677232.009999998</v>
      </c>
      <c r="H240" s="71">
        <v>17677536.539999999</v>
      </c>
      <c r="I240" s="71">
        <v>13064235.165899999</v>
      </c>
      <c r="J240" s="71">
        <v>0</v>
      </c>
      <c r="K240" s="71">
        <f t="shared" si="53"/>
        <v>13064235.165899999</v>
      </c>
      <c r="L240" s="86">
        <v>213744881.19999999</v>
      </c>
      <c r="M240" s="72">
        <f t="shared" si="47"/>
        <v>658594988.60590005</v>
      </c>
      <c r="N240" s="66"/>
      <c r="O240" s="184"/>
      <c r="P240" s="73">
        <v>17</v>
      </c>
      <c r="Q240" s="184"/>
      <c r="R240" s="71" t="s">
        <v>601</v>
      </c>
      <c r="S240" s="71">
        <v>219472950.99000001</v>
      </c>
      <c r="T240" s="74">
        <v>0</v>
      </c>
      <c r="U240" s="71">
        <v>36573070.020000003</v>
      </c>
      <c r="V240" s="71">
        <v>10833642.24</v>
      </c>
      <c r="W240" s="71">
        <v>8006389.8978000004</v>
      </c>
      <c r="X240" s="71">
        <v>0</v>
      </c>
      <c r="Y240" s="71">
        <f t="shared" si="49"/>
        <v>8006389.8978000004</v>
      </c>
      <c r="Z240" s="71">
        <v>138657484.99000001</v>
      </c>
      <c r="AA240" s="72">
        <f t="shared" si="50"/>
        <v>413543538.13779998</v>
      </c>
      <c r="AJ240" s="71">
        <f>3688633.2909</f>
        <v>3688633.2908999999</v>
      </c>
      <c r="AK240" s="82">
        <f t="shared" si="54"/>
        <v>361808370.27179998</v>
      </c>
    </row>
    <row r="241" spans="1:37" ht="24.95" customHeight="1">
      <c r="A241" s="67"/>
      <c r="B241" s="175" t="s">
        <v>602</v>
      </c>
      <c r="C241" s="176"/>
      <c r="D241" s="75"/>
      <c r="E241" s="75">
        <f t="shared" ref="E241:M241" si="55">SUM(E228:E240)</f>
        <v>4041014695.4229999</v>
      </c>
      <c r="F241" s="75">
        <f t="shared" si="55"/>
        <v>-41622451.362999998</v>
      </c>
      <c r="G241" s="75">
        <f t="shared" si="55"/>
        <v>673396483.49000001</v>
      </c>
      <c r="H241" s="75">
        <f t="shared" si="55"/>
        <v>199472906.87</v>
      </c>
      <c r="I241" s="75">
        <f t="shared" si="55"/>
        <v>147416522.57280001</v>
      </c>
      <c r="J241" s="75">
        <f t="shared" si="55"/>
        <v>0</v>
      </c>
      <c r="K241" s="75">
        <f t="shared" si="55"/>
        <v>147416522.57280001</v>
      </c>
      <c r="L241" s="75">
        <f t="shared" si="55"/>
        <v>2545357457.73</v>
      </c>
      <c r="M241" s="75">
        <f t="shared" si="55"/>
        <v>7565035614.7228003</v>
      </c>
      <c r="N241" s="66"/>
      <c r="O241" s="184"/>
      <c r="P241" s="73">
        <v>18</v>
      </c>
      <c r="Q241" s="184"/>
      <c r="R241" s="71" t="s">
        <v>603</v>
      </c>
      <c r="S241" s="71">
        <v>228802927.44</v>
      </c>
      <c r="T241" s="74">
        <v>0</v>
      </c>
      <c r="U241" s="71">
        <v>38127821.439999998</v>
      </c>
      <c r="V241" s="71">
        <v>11294189.32</v>
      </c>
      <c r="W241" s="71">
        <v>8346748.1460999995</v>
      </c>
      <c r="X241" s="71">
        <v>0</v>
      </c>
      <c r="Y241" s="71">
        <f t="shared" si="49"/>
        <v>8346748.1460999995</v>
      </c>
      <c r="Z241" s="71">
        <v>150136624.16999999</v>
      </c>
      <c r="AA241" s="72">
        <f t="shared" si="50"/>
        <v>436708310.51609999</v>
      </c>
      <c r="AK241" s="82">
        <f>SUM(AK228:AK240)</f>
        <v>4082637146.7859998</v>
      </c>
    </row>
    <row r="242" spans="1:37" ht="24.95" customHeight="1">
      <c r="A242" s="182">
        <v>12</v>
      </c>
      <c r="B242" s="183" t="s">
        <v>604</v>
      </c>
      <c r="C242" s="67">
        <v>1</v>
      </c>
      <c r="D242" s="71" t="s">
        <v>605</v>
      </c>
      <c r="E242" s="71">
        <v>371804396.74000001</v>
      </c>
      <c r="F242" s="71">
        <v>0</v>
      </c>
      <c r="G242" s="71">
        <v>61957649.789999999</v>
      </c>
      <c r="H242" s="71">
        <v>18353039.870000001</v>
      </c>
      <c r="I242" s="71">
        <v>13563452.591800001</v>
      </c>
      <c r="J242" s="71">
        <v>13563452.591800001</v>
      </c>
      <c r="K242" s="71">
        <f t="shared" ref="K242:K259" si="56">I242-J242</f>
        <v>0</v>
      </c>
      <c r="L242" s="86">
        <v>191110902.22</v>
      </c>
      <c r="M242" s="72">
        <f t="shared" si="47"/>
        <v>643225988.62</v>
      </c>
      <c r="N242" s="66"/>
      <c r="O242" s="184"/>
      <c r="P242" s="73">
        <v>19</v>
      </c>
      <c r="Q242" s="184"/>
      <c r="R242" s="71" t="s">
        <v>606</v>
      </c>
      <c r="S242" s="71">
        <v>242461178.72999999</v>
      </c>
      <c r="T242" s="74">
        <v>0</v>
      </c>
      <c r="U242" s="71">
        <v>40403838.5</v>
      </c>
      <c r="V242" s="71">
        <v>11968389.07</v>
      </c>
      <c r="W242" s="71">
        <v>8845002.1893000007</v>
      </c>
      <c r="X242" s="71">
        <v>0</v>
      </c>
      <c r="Y242" s="71">
        <f t="shared" si="49"/>
        <v>8845002.1893000007</v>
      </c>
      <c r="Z242" s="71">
        <v>149355402.47</v>
      </c>
      <c r="AA242" s="72">
        <f t="shared" si="50"/>
        <v>453033810.95929998</v>
      </c>
    </row>
    <row r="243" spans="1:37" ht="24.95" customHeight="1">
      <c r="A243" s="182"/>
      <c r="B243" s="184"/>
      <c r="C243" s="67">
        <v>2</v>
      </c>
      <c r="D243" s="71" t="s">
        <v>607</v>
      </c>
      <c r="E243" s="71">
        <v>353133272.83999997</v>
      </c>
      <c r="F243" s="71">
        <v>0</v>
      </c>
      <c r="G243" s="71">
        <v>58846285.420000002</v>
      </c>
      <c r="H243" s="71">
        <v>17431394.280000001</v>
      </c>
      <c r="I243" s="71">
        <v>12882328.576199999</v>
      </c>
      <c r="J243" s="71">
        <v>12882328.576199999</v>
      </c>
      <c r="K243" s="71">
        <f t="shared" si="56"/>
        <v>0</v>
      </c>
      <c r="L243" s="86">
        <v>211160540.88999999</v>
      </c>
      <c r="M243" s="72">
        <f t="shared" si="47"/>
        <v>640571493.42999995</v>
      </c>
      <c r="N243" s="66"/>
      <c r="O243" s="184"/>
      <c r="P243" s="73">
        <v>20</v>
      </c>
      <c r="Q243" s="184"/>
      <c r="R243" s="71" t="s">
        <v>346</v>
      </c>
      <c r="S243" s="71">
        <v>239951166.31999999</v>
      </c>
      <c r="T243" s="74">
        <v>0</v>
      </c>
      <c r="U243" s="71">
        <v>39985568.920000002</v>
      </c>
      <c r="V243" s="71">
        <v>11844489.630000001</v>
      </c>
      <c r="W243" s="71">
        <v>8753436.7460999992</v>
      </c>
      <c r="X243" s="71">
        <v>0</v>
      </c>
      <c r="Y243" s="71">
        <f t="shared" si="49"/>
        <v>8753436.7460999992</v>
      </c>
      <c r="Z243" s="71">
        <v>153464355.40000001</v>
      </c>
      <c r="AA243" s="72">
        <f t="shared" si="50"/>
        <v>453999017.01609999</v>
      </c>
    </row>
    <row r="244" spans="1:37" ht="24.95" customHeight="1">
      <c r="A244" s="182"/>
      <c r="B244" s="184"/>
      <c r="C244" s="67">
        <v>3</v>
      </c>
      <c r="D244" s="71" t="s">
        <v>608</v>
      </c>
      <c r="E244" s="71">
        <v>233674754.61000001</v>
      </c>
      <c r="F244" s="71">
        <v>0</v>
      </c>
      <c r="G244" s="71">
        <v>38939664.880000003</v>
      </c>
      <c r="H244" s="71">
        <v>11534672.869999999</v>
      </c>
      <c r="I244" s="71">
        <v>8524472.7708000001</v>
      </c>
      <c r="J244" s="71">
        <v>8524472.7708000001</v>
      </c>
      <c r="K244" s="71">
        <f t="shared" si="56"/>
        <v>0</v>
      </c>
      <c r="L244" s="86">
        <v>150696661.86000001</v>
      </c>
      <c r="M244" s="72">
        <f t="shared" si="47"/>
        <v>434845754.22000003</v>
      </c>
      <c r="N244" s="66"/>
      <c r="O244" s="184"/>
      <c r="P244" s="73">
        <v>21</v>
      </c>
      <c r="Q244" s="184"/>
      <c r="R244" s="71" t="s">
        <v>609</v>
      </c>
      <c r="S244" s="71">
        <v>259618118.66999999</v>
      </c>
      <c r="T244" s="74">
        <v>0</v>
      </c>
      <c r="U244" s="71">
        <v>43262878.590000004</v>
      </c>
      <c r="V244" s="71">
        <v>12815291.380000001</v>
      </c>
      <c r="W244" s="71">
        <v>9470888.6593999993</v>
      </c>
      <c r="X244" s="71">
        <v>0</v>
      </c>
      <c r="Y244" s="71">
        <f t="shared" si="49"/>
        <v>9470888.6593999993</v>
      </c>
      <c r="Z244" s="71">
        <v>159676498.38999999</v>
      </c>
      <c r="AA244" s="72">
        <f t="shared" si="50"/>
        <v>484843675.68940002</v>
      </c>
    </row>
    <row r="245" spans="1:37" ht="24.95" customHeight="1">
      <c r="A245" s="182"/>
      <c r="B245" s="184"/>
      <c r="C245" s="67">
        <v>4</v>
      </c>
      <c r="D245" s="71" t="s">
        <v>610</v>
      </c>
      <c r="E245" s="71">
        <v>240575044.72999999</v>
      </c>
      <c r="F245" s="71">
        <v>0</v>
      </c>
      <c r="G245" s="71">
        <v>40089532.289999999</v>
      </c>
      <c r="H245" s="71">
        <v>11875285.57</v>
      </c>
      <c r="I245" s="71">
        <v>8776195.8776999991</v>
      </c>
      <c r="J245" s="71">
        <v>8776195.8776999991</v>
      </c>
      <c r="K245" s="71">
        <f t="shared" si="56"/>
        <v>0</v>
      </c>
      <c r="L245" s="86">
        <v>154314354.96000001</v>
      </c>
      <c r="M245" s="72">
        <f t="shared" si="47"/>
        <v>446854217.55000001</v>
      </c>
      <c r="N245" s="66"/>
      <c r="O245" s="184"/>
      <c r="P245" s="73">
        <v>22</v>
      </c>
      <c r="Q245" s="184"/>
      <c r="R245" s="71" t="s">
        <v>611</v>
      </c>
      <c r="S245" s="71">
        <v>235646501.63</v>
      </c>
      <c r="T245" s="74">
        <v>0</v>
      </c>
      <c r="U245" s="71">
        <v>39268237.68</v>
      </c>
      <c r="V245" s="71">
        <v>11632002.41</v>
      </c>
      <c r="W245" s="71">
        <v>8596402.2517000008</v>
      </c>
      <c r="X245" s="71">
        <v>0</v>
      </c>
      <c r="Y245" s="71">
        <f t="shared" si="49"/>
        <v>8596402.2517000008</v>
      </c>
      <c r="Z245" s="71">
        <v>149257975.28</v>
      </c>
      <c r="AA245" s="72">
        <f t="shared" si="50"/>
        <v>444401119.25169998</v>
      </c>
    </row>
    <row r="246" spans="1:37" ht="24.95" customHeight="1">
      <c r="A246" s="182"/>
      <c r="B246" s="184"/>
      <c r="C246" s="67">
        <v>5</v>
      </c>
      <c r="D246" s="71" t="s">
        <v>612</v>
      </c>
      <c r="E246" s="71">
        <v>288051303.75</v>
      </c>
      <c r="F246" s="71">
        <v>0</v>
      </c>
      <c r="G246" s="71">
        <v>48000997.18</v>
      </c>
      <c r="H246" s="71">
        <v>14218812.65</v>
      </c>
      <c r="I246" s="71">
        <v>10508133.407600001</v>
      </c>
      <c r="J246" s="71">
        <v>10508133.407600001</v>
      </c>
      <c r="K246" s="71">
        <f t="shared" si="56"/>
        <v>0</v>
      </c>
      <c r="L246" s="86">
        <v>166782715.15000001</v>
      </c>
      <c r="M246" s="72">
        <f t="shared" si="47"/>
        <v>517053828.73000002</v>
      </c>
      <c r="N246" s="66"/>
      <c r="O246" s="184"/>
      <c r="P246" s="73">
        <v>23</v>
      </c>
      <c r="Q246" s="184"/>
      <c r="R246" s="71" t="s">
        <v>613</v>
      </c>
      <c r="S246" s="71">
        <v>289760442.19</v>
      </c>
      <c r="T246" s="74">
        <v>0</v>
      </c>
      <c r="U246" s="71">
        <v>48285808.770000003</v>
      </c>
      <c r="V246" s="71">
        <v>14303179.289999999</v>
      </c>
      <c r="W246" s="71">
        <v>10570482.907600001</v>
      </c>
      <c r="X246" s="71">
        <v>0</v>
      </c>
      <c r="Y246" s="71">
        <f t="shared" si="49"/>
        <v>10570482.907600001</v>
      </c>
      <c r="Z246" s="71">
        <v>171990985.49000001</v>
      </c>
      <c r="AA246" s="72">
        <f t="shared" si="50"/>
        <v>534910898.6476</v>
      </c>
    </row>
    <row r="247" spans="1:37" ht="24.95" customHeight="1">
      <c r="A247" s="182"/>
      <c r="B247" s="184"/>
      <c r="C247" s="67">
        <v>6</v>
      </c>
      <c r="D247" s="71" t="s">
        <v>614</v>
      </c>
      <c r="E247" s="71">
        <v>244833194.53</v>
      </c>
      <c r="F247" s="71">
        <v>0</v>
      </c>
      <c r="G247" s="71">
        <v>40799112.270000003</v>
      </c>
      <c r="H247" s="71">
        <v>12085476.720000001</v>
      </c>
      <c r="I247" s="71">
        <v>8931533.5054000001</v>
      </c>
      <c r="J247" s="71">
        <v>8931533.5054000001</v>
      </c>
      <c r="K247" s="71">
        <f t="shared" si="56"/>
        <v>0</v>
      </c>
      <c r="L247" s="86">
        <v>155988659.19999999</v>
      </c>
      <c r="M247" s="72">
        <f t="shared" si="47"/>
        <v>453706442.72000003</v>
      </c>
      <c r="N247" s="66"/>
      <c r="O247" s="184"/>
      <c r="P247" s="73">
        <v>24</v>
      </c>
      <c r="Q247" s="184"/>
      <c r="R247" s="71" t="s">
        <v>615</v>
      </c>
      <c r="S247" s="71">
        <v>240287760.03999999</v>
      </c>
      <c r="T247" s="74">
        <v>0</v>
      </c>
      <c r="U247" s="71">
        <v>40041659.049999997</v>
      </c>
      <c r="V247" s="71">
        <v>11861104.6</v>
      </c>
      <c r="W247" s="71">
        <v>8765715.7105999999</v>
      </c>
      <c r="X247" s="71">
        <v>0</v>
      </c>
      <c r="Y247" s="71">
        <f t="shared" si="49"/>
        <v>8765715.7105999999</v>
      </c>
      <c r="Z247" s="71">
        <v>152694732.18000001</v>
      </c>
      <c r="AA247" s="72">
        <f t="shared" si="50"/>
        <v>453650971.58060002</v>
      </c>
    </row>
    <row r="248" spans="1:37" ht="24.95" customHeight="1">
      <c r="A248" s="182"/>
      <c r="B248" s="184"/>
      <c r="C248" s="67">
        <v>7</v>
      </c>
      <c r="D248" s="71" t="s">
        <v>616</v>
      </c>
      <c r="E248" s="71">
        <v>245058387.91999999</v>
      </c>
      <c r="F248" s="71">
        <v>0</v>
      </c>
      <c r="G248" s="71">
        <v>40836638.590000004</v>
      </c>
      <c r="H248" s="71">
        <v>12096592.73</v>
      </c>
      <c r="I248" s="71">
        <v>8939748.5772999991</v>
      </c>
      <c r="J248" s="71">
        <v>8939748.5772999991</v>
      </c>
      <c r="K248" s="71">
        <f t="shared" si="56"/>
        <v>0</v>
      </c>
      <c r="L248" s="86">
        <v>147929781.31</v>
      </c>
      <c r="M248" s="72">
        <f t="shared" si="47"/>
        <v>445921400.55000001</v>
      </c>
      <c r="N248" s="66"/>
      <c r="O248" s="184"/>
      <c r="P248" s="73">
        <v>25</v>
      </c>
      <c r="Q248" s="184"/>
      <c r="R248" s="71" t="s">
        <v>617</v>
      </c>
      <c r="S248" s="71">
        <v>316576133.81</v>
      </c>
      <c r="T248" s="74">
        <v>0</v>
      </c>
      <c r="U248" s="71">
        <v>52754387.530000001</v>
      </c>
      <c r="V248" s="71">
        <v>15626857.710000001</v>
      </c>
      <c r="W248" s="71">
        <v>11548721.371400001</v>
      </c>
      <c r="X248" s="71">
        <v>0</v>
      </c>
      <c r="Y248" s="71">
        <f t="shared" si="49"/>
        <v>11548721.371400001</v>
      </c>
      <c r="Z248" s="71">
        <v>157230766.72</v>
      </c>
      <c r="AA248" s="72">
        <f t="shared" si="50"/>
        <v>553736867.14139998</v>
      </c>
    </row>
    <row r="249" spans="1:37" ht="24.95" customHeight="1">
      <c r="A249" s="182"/>
      <c r="B249" s="184"/>
      <c r="C249" s="67">
        <v>8</v>
      </c>
      <c r="D249" s="71" t="s">
        <v>618</v>
      </c>
      <c r="E249" s="71">
        <v>284288160</v>
      </c>
      <c r="F249" s="71">
        <v>0</v>
      </c>
      <c r="G249" s="71">
        <v>47373905.240000002</v>
      </c>
      <c r="H249" s="71">
        <v>14033056.039999999</v>
      </c>
      <c r="I249" s="71">
        <v>10370853.6382</v>
      </c>
      <c r="J249" s="71">
        <v>10370853.6382</v>
      </c>
      <c r="K249" s="71">
        <f t="shared" si="56"/>
        <v>0</v>
      </c>
      <c r="L249" s="86">
        <v>161183229.36000001</v>
      </c>
      <c r="M249" s="72">
        <f t="shared" si="47"/>
        <v>506878350.63999999</v>
      </c>
      <c r="N249" s="66"/>
      <c r="O249" s="184"/>
      <c r="P249" s="73">
        <v>26</v>
      </c>
      <c r="Q249" s="184"/>
      <c r="R249" s="71" t="s">
        <v>619</v>
      </c>
      <c r="S249" s="71">
        <v>216688982.13</v>
      </c>
      <c r="T249" s="74">
        <v>0</v>
      </c>
      <c r="U249" s="71">
        <v>36109148.210000001</v>
      </c>
      <c r="V249" s="71">
        <v>10696219.74</v>
      </c>
      <c r="W249" s="71">
        <v>7904830.5023999996</v>
      </c>
      <c r="X249" s="71">
        <v>0</v>
      </c>
      <c r="Y249" s="71">
        <f t="shared" si="49"/>
        <v>7904830.5023999996</v>
      </c>
      <c r="Z249" s="71">
        <v>142406111.97999999</v>
      </c>
      <c r="AA249" s="72">
        <f t="shared" si="50"/>
        <v>413805292.56239998</v>
      </c>
    </row>
    <row r="250" spans="1:37" ht="24.95" customHeight="1">
      <c r="A250" s="182"/>
      <c r="B250" s="184"/>
      <c r="C250" s="67">
        <v>9</v>
      </c>
      <c r="D250" s="71" t="s">
        <v>620</v>
      </c>
      <c r="E250" s="71">
        <v>312894013.97000003</v>
      </c>
      <c r="F250" s="71">
        <v>0</v>
      </c>
      <c r="G250" s="71">
        <v>52140797.450000003</v>
      </c>
      <c r="H250" s="71">
        <v>15445100.6</v>
      </c>
      <c r="I250" s="71">
        <v>11414397.3606</v>
      </c>
      <c r="J250" s="71">
        <v>11414397.3606</v>
      </c>
      <c r="K250" s="71">
        <f t="shared" si="56"/>
        <v>0</v>
      </c>
      <c r="L250" s="86">
        <v>174486164.22999999</v>
      </c>
      <c r="M250" s="72">
        <f t="shared" si="47"/>
        <v>554966076.25</v>
      </c>
      <c r="N250" s="66"/>
      <c r="O250" s="184"/>
      <c r="P250" s="73">
        <v>27</v>
      </c>
      <c r="Q250" s="184"/>
      <c r="R250" s="71" t="s">
        <v>621</v>
      </c>
      <c r="S250" s="71">
        <v>262095655.80000001</v>
      </c>
      <c r="T250" s="74">
        <v>0</v>
      </c>
      <c r="U250" s="71">
        <v>43675736.479999997</v>
      </c>
      <c r="V250" s="71">
        <v>12937587.779999999</v>
      </c>
      <c r="W250" s="71">
        <v>9561269.4017999992</v>
      </c>
      <c r="X250" s="71">
        <v>0</v>
      </c>
      <c r="Y250" s="71">
        <f t="shared" si="49"/>
        <v>9561269.4017999992</v>
      </c>
      <c r="Z250" s="71">
        <v>156625326.34</v>
      </c>
      <c r="AA250" s="72">
        <f t="shared" si="50"/>
        <v>484895575.80180001</v>
      </c>
    </row>
    <row r="251" spans="1:37" ht="24.95" customHeight="1">
      <c r="A251" s="182"/>
      <c r="B251" s="184"/>
      <c r="C251" s="67">
        <v>10</v>
      </c>
      <c r="D251" s="71" t="s">
        <v>622</v>
      </c>
      <c r="E251" s="71">
        <v>227676310.61000001</v>
      </c>
      <c r="F251" s="71">
        <v>0</v>
      </c>
      <c r="G251" s="71">
        <v>37940081.509999998</v>
      </c>
      <c r="H251" s="71">
        <v>11238577.17</v>
      </c>
      <c r="I251" s="71">
        <v>8305649.0789000001</v>
      </c>
      <c r="J251" s="71">
        <v>8305649.0789000001</v>
      </c>
      <c r="K251" s="71">
        <f t="shared" si="56"/>
        <v>0</v>
      </c>
      <c r="L251" s="86">
        <v>141502679.93000001</v>
      </c>
      <c r="M251" s="72">
        <f t="shared" si="47"/>
        <v>418357649.22000003</v>
      </c>
      <c r="N251" s="66"/>
      <c r="O251" s="184"/>
      <c r="P251" s="73">
        <v>28</v>
      </c>
      <c r="Q251" s="184"/>
      <c r="R251" s="71" t="s">
        <v>623</v>
      </c>
      <c r="S251" s="71">
        <v>262936027.49000001</v>
      </c>
      <c r="T251" s="74">
        <v>0</v>
      </c>
      <c r="U251" s="71">
        <v>43815776.390000001</v>
      </c>
      <c r="V251" s="71">
        <v>12979070.279999999</v>
      </c>
      <c r="W251" s="71">
        <v>9591926.2247000001</v>
      </c>
      <c r="X251" s="71">
        <v>0</v>
      </c>
      <c r="Y251" s="71">
        <f t="shared" si="49"/>
        <v>9591926.2247000001</v>
      </c>
      <c r="Z251" s="71">
        <v>160969857.18000001</v>
      </c>
      <c r="AA251" s="72">
        <f t="shared" si="50"/>
        <v>490292657.56470001</v>
      </c>
    </row>
    <row r="252" spans="1:37" ht="24.95" customHeight="1">
      <c r="A252" s="182"/>
      <c r="B252" s="184"/>
      <c r="C252" s="67">
        <v>11</v>
      </c>
      <c r="D252" s="71" t="s">
        <v>624</v>
      </c>
      <c r="E252" s="71">
        <v>390667157.81</v>
      </c>
      <c r="F252" s="71">
        <v>0</v>
      </c>
      <c r="G252" s="71">
        <v>65100948.670000002</v>
      </c>
      <c r="H252" s="71">
        <v>19284145.059999999</v>
      </c>
      <c r="I252" s="71">
        <v>14251567.5462</v>
      </c>
      <c r="J252" s="71">
        <v>14251567.5462</v>
      </c>
      <c r="K252" s="71">
        <f t="shared" si="56"/>
        <v>0</v>
      </c>
      <c r="L252" s="86">
        <v>219203954.15000001</v>
      </c>
      <c r="M252" s="72">
        <f t="shared" si="47"/>
        <v>694256205.69000006</v>
      </c>
      <c r="N252" s="66"/>
      <c r="O252" s="184"/>
      <c r="P252" s="73">
        <v>29</v>
      </c>
      <c r="Q252" s="184"/>
      <c r="R252" s="71" t="s">
        <v>625</v>
      </c>
      <c r="S252" s="71">
        <v>231705956.69</v>
      </c>
      <c r="T252" s="74">
        <v>0</v>
      </c>
      <c r="U252" s="71">
        <v>38611583.530000001</v>
      </c>
      <c r="V252" s="71">
        <v>11437488.9</v>
      </c>
      <c r="W252" s="71">
        <v>8452650.8736000005</v>
      </c>
      <c r="X252" s="71">
        <v>0</v>
      </c>
      <c r="Y252" s="71">
        <f t="shared" si="49"/>
        <v>8452650.8736000005</v>
      </c>
      <c r="Z252" s="71">
        <v>149232200.90000001</v>
      </c>
      <c r="AA252" s="72">
        <f t="shared" si="50"/>
        <v>439439880.89359999</v>
      </c>
    </row>
    <row r="253" spans="1:37" ht="24.95" customHeight="1">
      <c r="A253" s="182"/>
      <c r="B253" s="184"/>
      <c r="C253" s="67">
        <v>12</v>
      </c>
      <c r="D253" s="71" t="s">
        <v>626</v>
      </c>
      <c r="E253" s="71">
        <v>402058657.92000002</v>
      </c>
      <c r="F253" s="71">
        <v>0</v>
      </c>
      <c r="G253" s="71">
        <v>66999233.310000002</v>
      </c>
      <c r="H253" s="71">
        <v>19846453.25</v>
      </c>
      <c r="I253" s="71">
        <v>14667130.3345</v>
      </c>
      <c r="J253" s="71">
        <v>14667130.3345</v>
      </c>
      <c r="K253" s="71">
        <f t="shared" si="56"/>
        <v>0</v>
      </c>
      <c r="L253" s="86">
        <v>220122811.08000001</v>
      </c>
      <c r="M253" s="72">
        <f t="shared" si="47"/>
        <v>709027155.55999994</v>
      </c>
      <c r="N253" s="66"/>
      <c r="O253" s="185"/>
      <c r="P253" s="73">
        <v>30</v>
      </c>
      <c r="Q253" s="185"/>
      <c r="R253" s="71" t="s">
        <v>627</v>
      </c>
      <c r="S253" s="71">
        <v>257790225.22</v>
      </c>
      <c r="T253" s="74">
        <v>0</v>
      </c>
      <c r="U253" s="71">
        <v>42958277.640000001</v>
      </c>
      <c r="V253" s="71">
        <v>12725062.75</v>
      </c>
      <c r="W253" s="71">
        <v>9404206.9669000003</v>
      </c>
      <c r="X253" s="71">
        <v>0</v>
      </c>
      <c r="Y253" s="71">
        <f t="shared" si="49"/>
        <v>9404206.9669000003</v>
      </c>
      <c r="Z253" s="71">
        <v>163051654.50999999</v>
      </c>
      <c r="AA253" s="72">
        <f t="shared" si="50"/>
        <v>485929427.0869</v>
      </c>
    </row>
    <row r="254" spans="1:37" ht="24.95" customHeight="1">
      <c r="A254" s="182"/>
      <c r="B254" s="184"/>
      <c r="C254" s="67">
        <v>13</v>
      </c>
      <c r="D254" s="71" t="s">
        <v>628</v>
      </c>
      <c r="E254" s="71">
        <v>315136498.86000001</v>
      </c>
      <c r="F254" s="71">
        <v>0</v>
      </c>
      <c r="G254" s="71">
        <v>52514486.119999997</v>
      </c>
      <c r="H254" s="71">
        <v>15555794.33</v>
      </c>
      <c r="I254" s="71">
        <v>11496203.3793</v>
      </c>
      <c r="J254" s="71">
        <v>11496203.3793</v>
      </c>
      <c r="K254" s="71">
        <f t="shared" si="56"/>
        <v>0</v>
      </c>
      <c r="L254" s="86">
        <v>170647842.37</v>
      </c>
      <c r="M254" s="72">
        <f t="shared" si="47"/>
        <v>553854621.67999995</v>
      </c>
      <c r="N254" s="66"/>
      <c r="O254" s="67"/>
      <c r="P254" s="176" t="s">
        <v>629</v>
      </c>
      <c r="Q254" s="177"/>
      <c r="R254" s="75"/>
      <c r="S254" s="75">
        <f t="shared" ref="S254:AA254" si="57">SUM(S224:S253)</f>
        <v>7346569895.9799995</v>
      </c>
      <c r="T254" s="74">
        <v>0</v>
      </c>
      <c r="U254" s="75">
        <f t="shared" si="57"/>
        <v>1224235670.1199999</v>
      </c>
      <c r="V254" s="75">
        <f t="shared" si="57"/>
        <v>362642000.35000002</v>
      </c>
      <c r="W254" s="75">
        <f t="shared" si="57"/>
        <v>268003426.993</v>
      </c>
      <c r="X254" s="75">
        <f t="shared" si="57"/>
        <v>0</v>
      </c>
      <c r="Y254" s="75">
        <f t="shared" si="57"/>
        <v>268003426.993</v>
      </c>
      <c r="Z254" s="75">
        <f t="shared" si="57"/>
        <v>4562337243.46</v>
      </c>
      <c r="AA254" s="75">
        <f t="shared" si="57"/>
        <v>13763788236.903</v>
      </c>
    </row>
    <row r="255" spans="1:37" ht="24.95" customHeight="1">
      <c r="A255" s="182"/>
      <c r="B255" s="184"/>
      <c r="C255" s="67">
        <v>14</v>
      </c>
      <c r="D255" s="71" t="s">
        <v>630</v>
      </c>
      <c r="E255" s="71">
        <v>300537867.19999999</v>
      </c>
      <c r="F255" s="71">
        <v>0</v>
      </c>
      <c r="G255" s="71">
        <v>50081763.659999996</v>
      </c>
      <c r="H255" s="71">
        <v>14835175.449999999</v>
      </c>
      <c r="I255" s="71">
        <v>10963644.189099999</v>
      </c>
      <c r="J255" s="71">
        <v>10963644.189099999</v>
      </c>
      <c r="K255" s="71">
        <f t="shared" si="56"/>
        <v>0</v>
      </c>
      <c r="L255" s="86">
        <v>163207292.05000001</v>
      </c>
      <c r="M255" s="72">
        <f t="shared" si="47"/>
        <v>528662098.36000001</v>
      </c>
      <c r="N255" s="66"/>
      <c r="O255" s="183">
        <v>30</v>
      </c>
      <c r="P255" s="73">
        <v>1</v>
      </c>
      <c r="Q255" s="183" t="s">
        <v>115</v>
      </c>
      <c r="R255" s="71" t="s">
        <v>631</v>
      </c>
      <c r="S255" s="87">
        <v>253714588.58000001</v>
      </c>
      <c r="T255" s="74">
        <v>0</v>
      </c>
      <c r="U255" s="71">
        <v>42279111.719999999</v>
      </c>
      <c r="V255" s="71">
        <v>12523880.83</v>
      </c>
      <c r="W255" s="71">
        <v>9255527.4340000004</v>
      </c>
      <c r="X255" s="71">
        <v>0</v>
      </c>
      <c r="Y255" s="71">
        <f t="shared" ref="Y255:Y318" si="58">W255-X255</f>
        <v>9255527.4340000004</v>
      </c>
      <c r="Z255" s="71">
        <v>271425877.72000003</v>
      </c>
      <c r="AA255" s="72">
        <f t="shared" si="50"/>
        <v>589198986.28400004</v>
      </c>
    </row>
    <row r="256" spans="1:37" ht="24.95" customHeight="1">
      <c r="A256" s="182"/>
      <c r="B256" s="184"/>
      <c r="C256" s="67">
        <v>15</v>
      </c>
      <c r="D256" s="71" t="s">
        <v>632</v>
      </c>
      <c r="E256" s="71">
        <v>328012353.74000001</v>
      </c>
      <c r="F256" s="71">
        <v>0</v>
      </c>
      <c r="G256" s="71">
        <v>54660124.299999997</v>
      </c>
      <c r="H256" s="71">
        <v>16191373.359999999</v>
      </c>
      <c r="I256" s="71">
        <v>11965915.5419</v>
      </c>
      <c r="J256" s="71">
        <v>11965915.5419</v>
      </c>
      <c r="K256" s="71">
        <f t="shared" si="56"/>
        <v>0</v>
      </c>
      <c r="L256" s="86">
        <v>158440834.47999999</v>
      </c>
      <c r="M256" s="72">
        <f t="shared" si="47"/>
        <v>557304685.88</v>
      </c>
      <c r="N256" s="66"/>
      <c r="O256" s="184"/>
      <c r="P256" s="73">
        <v>2</v>
      </c>
      <c r="Q256" s="184"/>
      <c r="R256" s="71" t="s">
        <v>633</v>
      </c>
      <c r="S256" s="87">
        <v>294638325.37</v>
      </c>
      <c r="T256" s="74">
        <v>0</v>
      </c>
      <c r="U256" s="71">
        <v>49098661.390000001</v>
      </c>
      <c r="V256" s="71">
        <v>14543961.77</v>
      </c>
      <c r="W256" s="71">
        <v>10748428.455700001</v>
      </c>
      <c r="X256" s="71">
        <v>0</v>
      </c>
      <c r="Y256" s="71">
        <f t="shared" si="58"/>
        <v>10748428.455700001</v>
      </c>
      <c r="Z256" s="71">
        <v>291320096.82999998</v>
      </c>
      <c r="AA256" s="72">
        <f t="shared" si="50"/>
        <v>660349473.81570005</v>
      </c>
    </row>
    <row r="257" spans="1:27" ht="24.95" customHeight="1">
      <c r="A257" s="182"/>
      <c r="B257" s="184"/>
      <c r="C257" s="67">
        <v>16</v>
      </c>
      <c r="D257" s="71" t="s">
        <v>634</v>
      </c>
      <c r="E257" s="71">
        <v>287734973.47000003</v>
      </c>
      <c r="F257" s="71">
        <v>0</v>
      </c>
      <c r="G257" s="71">
        <v>47948283.759999998</v>
      </c>
      <c r="H257" s="71">
        <v>14203197.9</v>
      </c>
      <c r="I257" s="71">
        <v>10496593.6548</v>
      </c>
      <c r="J257" s="71">
        <v>10496593.6548</v>
      </c>
      <c r="K257" s="71">
        <f t="shared" si="56"/>
        <v>0</v>
      </c>
      <c r="L257" s="86">
        <v>163345442.78999999</v>
      </c>
      <c r="M257" s="72">
        <f t="shared" si="47"/>
        <v>513231897.92000002</v>
      </c>
      <c r="N257" s="66"/>
      <c r="O257" s="184"/>
      <c r="P257" s="73">
        <v>3</v>
      </c>
      <c r="Q257" s="184"/>
      <c r="R257" s="71" t="s">
        <v>635</v>
      </c>
      <c r="S257" s="87">
        <v>293491966.99000001</v>
      </c>
      <c r="T257" s="74">
        <v>0</v>
      </c>
      <c r="U257" s="71">
        <v>48907631.719999999</v>
      </c>
      <c r="V257" s="71">
        <v>14487375.130000001</v>
      </c>
      <c r="W257" s="71">
        <v>10706609.2152</v>
      </c>
      <c r="X257" s="71">
        <v>0</v>
      </c>
      <c r="Y257" s="71">
        <f t="shared" si="58"/>
        <v>10706609.2152</v>
      </c>
      <c r="Z257" s="71">
        <v>280583260.02999997</v>
      </c>
      <c r="AA257" s="72">
        <f t="shared" si="50"/>
        <v>648176843.08519995</v>
      </c>
    </row>
    <row r="258" spans="1:27" ht="24.95" customHeight="1">
      <c r="A258" s="182"/>
      <c r="B258" s="184"/>
      <c r="C258" s="67">
        <v>17</v>
      </c>
      <c r="D258" s="71" t="s">
        <v>636</v>
      </c>
      <c r="E258" s="71">
        <v>235981748.94999999</v>
      </c>
      <c r="F258" s="71">
        <v>0</v>
      </c>
      <c r="G258" s="71">
        <v>39324103.450000003</v>
      </c>
      <c r="H258" s="71">
        <v>11648550.92</v>
      </c>
      <c r="I258" s="71">
        <v>8608632.0994000006</v>
      </c>
      <c r="J258" s="71">
        <v>8608632.0994000006</v>
      </c>
      <c r="K258" s="71">
        <f t="shared" si="56"/>
        <v>0</v>
      </c>
      <c r="L258" s="86">
        <v>148654814.84999999</v>
      </c>
      <c r="M258" s="72">
        <f t="shared" si="47"/>
        <v>435609218.17000002</v>
      </c>
      <c r="N258" s="66"/>
      <c r="O258" s="184"/>
      <c r="P258" s="73">
        <v>4</v>
      </c>
      <c r="Q258" s="184"/>
      <c r="R258" s="71" t="s">
        <v>637</v>
      </c>
      <c r="S258" s="87">
        <v>314442111.69</v>
      </c>
      <c r="T258" s="74">
        <v>0</v>
      </c>
      <c r="U258" s="71">
        <v>52398773.140000001</v>
      </c>
      <c r="V258" s="71">
        <v>15521517.93</v>
      </c>
      <c r="W258" s="71">
        <v>11470872.082800001</v>
      </c>
      <c r="X258" s="71">
        <v>0</v>
      </c>
      <c r="Y258" s="71">
        <f t="shared" si="58"/>
        <v>11470872.082800001</v>
      </c>
      <c r="Z258" s="71">
        <v>265399568.06</v>
      </c>
      <c r="AA258" s="72">
        <f t="shared" si="50"/>
        <v>659232842.90279996</v>
      </c>
    </row>
    <row r="259" spans="1:27" ht="24.95" customHeight="1">
      <c r="A259" s="182"/>
      <c r="B259" s="185"/>
      <c r="C259" s="67">
        <v>18</v>
      </c>
      <c r="D259" s="71" t="s">
        <v>638</v>
      </c>
      <c r="E259" s="71">
        <v>293655479.26999998</v>
      </c>
      <c r="F259" s="71">
        <v>0</v>
      </c>
      <c r="G259" s="71">
        <v>48934879.479999997</v>
      </c>
      <c r="H259" s="71">
        <v>14495446.439999999</v>
      </c>
      <c r="I259" s="71">
        <v>10712574.1555</v>
      </c>
      <c r="J259" s="71">
        <v>10712574.1555</v>
      </c>
      <c r="K259" s="71">
        <f t="shared" si="56"/>
        <v>0</v>
      </c>
      <c r="L259" s="86">
        <v>154692465.22</v>
      </c>
      <c r="M259" s="72">
        <f t="shared" si="47"/>
        <v>511778270.41000003</v>
      </c>
      <c r="N259" s="66"/>
      <c r="O259" s="184"/>
      <c r="P259" s="73">
        <v>5</v>
      </c>
      <c r="Q259" s="184"/>
      <c r="R259" s="71" t="s">
        <v>639</v>
      </c>
      <c r="S259" s="87">
        <v>319033065.75</v>
      </c>
      <c r="T259" s="74">
        <v>0</v>
      </c>
      <c r="U259" s="71">
        <v>53163811.759999998</v>
      </c>
      <c r="V259" s="71">
        <v>15748136.99</v>
      </c>
      <c r="W259" s="71">
        <v>11638350.4352</v>
      </c>
      <c r="X259" s="71">
        <v>0</v>
      </c>
      <c r="Y259" s="71">
        <f t="shared" si="58"/>
        <v>11638350.4352</v>
      </c>
      <c r="Z259" s="71">
        <v>309417325.61000001</v>
      </c>
      <c r="AA259" s="72">
        <f t="shared" si="50"/>
        <v>709000690.54519999</v>
      </c>
    </row>
    <row r="260" spans="1:27" ht="24.95" customHeight="1">
      <c r="A260" s="67"/>
      <c r="B260" s="175" t="s">
        <v>604</v>
      </c>
      <c r="C260" s="176"/>
      <c r="D260" s="75"/>
      <c r="E260" s="75">
        <f t="shared" ref="E260:M260" si="59">SUM(E242:E259)</f>
        <v>5355773576.9200001</v>
      </c>
      <c r="F260" s="71">
        <v>0</v>
      </c>
      <c r="G260" s="75">
        <f t="shared" si="59"/>
        <v>892488487.37</v>
      </c>
      <c r="H260" s="75">
        <f t="shared" si="59"/>
        <v>264372145.21000001</v>
      </c>
      <c r="I260" s="75">
        <f t="shared" si="59"/>
        <v>195379026.2852</v>
      </c>
      <c r="J260" s="75">
        <f t="shared" si="59"/>
        <v>195379026.2852</v>
      </c>
      <c r="K260" s="75">
        <f t="shared" si="59"/>
        <v>0</v>
      </c>
      <c r="L260" s="75">
        <f t="shared" si="59"/>
        <v>3053471146.0999999</v>
      </c>
      <c r="M260" s="75">
        <f t="shared" si="59"/>
        <v>9566105355.6000004</v>
      </c>
      <c r="N260" s="66"/>
      <c r="O260" s="184"/>
      <c r="P260" s="73">
        <v>6</v>
      </c>
      <c r="Q260" s="184"/>
      <c r="R260" s="71" t="s">
        <v>640</v>
      </c>
      <c r="S260" s="87">
        <v>327901051.95999998</v>
      </c>
      <c r="T260" s="74">
        <v>0</v>
      </c>
      <c r="U260" s="71">
        <v>54641576.920000002</v>
      </c>
      <c r="V260" s="71">
        <v>16185879.27</v>
      </c>
      <c r="W260" s="71">
        <v>11961855.2445</v>
      </c>
      <c r="X260" s="71">
        <v>0</v>
      </c>
      <c r="Y260" s="71">
        <f t="shared" si="58"/>
        <v>11961855.2445</v>
      </c>
      <c r="Z260" s="71">
        <v>315918141.75</v>
      </c>
      <c r="AA260" s="72">
        <f t="shared" si="50"/>
        <v>726608505.14450002</v>
      </c>
    </row>
    <row r="261" spans="1:27" ht="24.95" customHeight="1">
      <c r="A261" s="182">
        <v>13</v>
      </c>
      <c r="B261" s="183" t="s">
        <v>641</v>
      </c>
      <c r="C261" s="67">
        <v>1</v>
      </c>
      <c r="D261" s="71" t="s">
        <v>642</v>
      </c>
      <c r="E261" s="71">
        <v>345051436.58999997</v>
      </c>
      <c r="F261" s="71">
        <v>0</v>
      </c>
      <c r="G261" s="71">
        <v>57499524.630000003</v>
      </c>
      <c r="H261" s="71">
        <v>17032458</v>
      </c>
      <c r="I261" s="71">
        <v>12587502.5766</v>
      </c>
      <c r="J261" s="71">
        <v>0</v>
      </c>
      <c r="K261" s="71">
        <f t="shared" ref="K261:K276" si="60">I261-J261</f>
        <v>12587502.5766</v>
      </c>
      <c r="L261" s="86">
        <v>215548486.28999999</v>
      </c>
      <c r="M261" s="72">
        <f t="shared" si="47"/>
        <v>647719408.08659995</v>
      </c>
      <c r="N261" s="66"/>
      <c r="O261" s="184"/>
      <c r="P261" s="73">
        <v>7</v>
      </c>
      <c r="Q261" s="184"/>
      <c r="R261" s="71" t="s">
        <v>643</v>
      </c>
      <c r="S261" s="87">
        <v>355490758.51999998</v>
      </c>
      <c r="T261" s="74">
        <v>0</v>
      </c>
      <c r="U261" s="71">
        <v>59239137.880000003</v>
      </c>
      <c r="V261" s="71">
        <v>17547764.68</v>
      </c>
      <c r="W261" s="71">
        <v>12968329.8324</v>
      </c>
      <c r="X261" s="71">
        <v>0</v>
      </c>
      <c r="Y261" s="71">
        <f t="shared" si="58"/>
        <v>12968329.8324</v>
      </c>
      <c r="Z261" s="71">
        <v>322001928.29000002</v>
      </c>
      <c r="AA261" s="72">
        <f t="shared" si="50"/>
        <v>767247919.20239997</v>
      </c>
    </row>
    <row r="262" spans="1:27" ht="24.95" customHeight="1">
      <c r="A262" s="182"/>
      <c r="B262" s="184"/>
      <c r="C262" s="67">
        <v>2</v>
      </c>
      <c r="D262" s="71" t="s">
        <v>644</v>
      </c>
      <c r="E262" s="71">
        <v>262560826.90000001</v>
      </c>
      <c r="F262" s="71">
        <v>0</v>
      </c>
      <c r="G262" s="71">
        <v>43753252.799999997</v>
      </c>
      <c r="H262" s="71">
        <v>12960549.59</v>
      </c>
      <c r="I262" s="71">
        <v>9578238.8789000008</v>
      </c>
      <c r="J262" s="71">
        <v>0</v>
      </c>
      <c r="K262" s="71">
        <f t="shared" si="60"/>
        <v>9578238.8789000008</v>
      </c>
      <c r="L262" s="86">
        <v>174199151.13</v>
      </c>
      <c r="M262" s="72">
        <f t="shared" si="47"/>
        <v>503052019.29890001</v>
      </c>
      <c r="N262" s="66"/>
      <c r="O262" s="184"/>
      <c r="P262" s="73">
        <v>8</v>
      </c>
      <c r="Q262" s="184"/>
      <c r="R262" s="71" t="s">
        <v>645</v>
      </c>
      <c r="S262" s="87">
        <v>261628152.21000001</v>
      </c>
      <c r="T262" s="74">
        <v>0</v>
      </c>
      <c r="U262" s="71">
        <v>43597831.479999997</v>
      </c>
      <c r="V262" s="71">
        <v>12914510.83</v>
      </c>
      <c r="W262" s="71">
        <v>9544214.8355</v>
      </c>
      <c r="X262" s="71">
        <v>0</v>
      </c>
      <c r="Y262" s="71">
        <f t="shared" si="58"/>
        <v>9544214.8355</v>
      </c>
      <c r="Z262" s="71">
        <v>276235636.25999999</v>
      </c>
      <c r="AA262" s="72">
        <f t="shared" si="50"/>
        <v>603920345.61549997</v>
      </c>
    </row>
    <row r="263" spans="1:27" ht="24.95" customHeight="1">
      <c r="A263" s="182"/>
      <c r="B263" s="184"/>
      <c r="C263" s="67">
        <v>3</v>
      </c>
      <c r="D263" s="71" t="s">
        <v>646</v>
      </c>
      <c r="E263" s="71">
        <v>250348056.69</v>
      </c>
      <c r="F263" s="71">
        <v>0</v>
      </c>
      <c r="G263" s="71">
        <v>41718111.350000001</v>
      </c>
      <c r="H263" s="71">
        <v>12357701.800000001</v>
      </c>
      <c r="I263" s="71">
        <v>9132716.0954</v>
      </c>
      <c r="J263" s="71">
        <v>0</v>
      </c>
      <c r="K263" s="71">
        <f t="shared" si="60"/>
        <v>9132716.0954</v>
      </c>
      <c r="L263" s="86">
        <v>158411823.00999999</v>
      </c>
      <c r="M263" s="72">
        <f t="shared" si="47"/>
        <v>471968408.9454</v>
      </c>
      <c r="N263" s="66"/>
      <c r="O263" s="184"/>
      <c r="P263" s="73">
        <v>9</v>
      </c>
      <c r="Q263" s="184"/>
      <c r="R263" s="71" t="s">
        <v>647</v>
      </c>
      <c r="S263" s="87">
        <v>310497402.55000001</v>
      </c>
      <c r="T263" s="74">
        <v>0</v>
      </c>
      <c r="U263" s="71">
        <v>51741425.049999997</v>
      </c>
      <c r="V263" s="71">
        <v>15326798.869999999</v>
      </c>
      <c r="W263" s="71">
        <v>11326968.794</v>
      </c>
      <c r="X263" s="71">
        <v>0</v>
      </c>
      <c r="Y263" s="71">
        <f t="shared" si="58"/>
        <v>11326968.794</v>
      </c>
      <c r="Z263" s="71">
        <v>305415336.38999999</v>
      </c>
      <c r="AA263" s="72">
        <f t="shared" si="50"/>
        <v>694307931.65400004</v>
      </c>
    </row>
    <row r="264" spans="1:27" ht="24.95" customHeight="1">
      <c r="A264" s="182"/>
      <c r="B264" s="184"/>
      <c r="C264" s="67">
        <v>4</v>
      </c>
      <c r="D264" s="71" t="s">
        <v>648</v>
      </c>
      <c r="E264" s="71">
        <v>258497959.59999999</v>
      </c>
      <c r="F264" s="71">
        <v>0</v>
      </c>
      <c r="G264" s="71">
        <v>43076214.789999999</v>
      </c>
      <c r="H264" s="71">
        <v>12759998</v>
      </c>
      <c r="I264" s="71">
        <v>9430025.1714999992</v>
      </c>
      <c r="J264" s="71">
        <v>0</v>
      </c>
      <c r="K264" s="71">
        <f t="shared" si="60"/>
        <v>9430025.1714999992</v>
      </c>
      <c r="L264" s="86">
        <v>171560369.28999999</v>
      </c>
      <c r="M264" s="72">
        <f t="shared" si="47"/>
        <v>495324566.85149997</v>
      </c>
      <c r="N264" s="66"/>
      <c r="O264" s="184"/>
      <c r="P264" s="73">
        <v>10</v>
      </c>
      <c r="Q264" s="184"/>
      <c r="R264" s="71" t="s">
        <v>649</v>
      </c>
      <c r="S264" s="87">
        <v>325076512.44999999</v>
      </c>
      <c r="T264" s="74">
        <v>0</v>
      </c>
      <c r="U264" s="71">
        <v>54170894.399999999</v>
      </c>
      <c r="V264" s="71">
        <v>16046454.119999999</v>
      </c>
      <c r="W264" s="71">
        <v>11858815.8291</v>
      </c>
      <c r="X264" s="71">
        <v>0</v>
      </c>
      <c r="Y264" s="71">
        <f t="shared" si="58"/>
        <v>11858815.8291</v>
      </c>
      <c r="Z264" s="71">
        <v>309678162.42000002</v>
      </c>
      <c r="AA264" s="72">
        <f t="shared" si="50"/>
        <v>716830839.2191</v>
      </c>
    </row>
    <row r="265" spans="1:27" ht="24.95" customHeight="1">
      <c r="A265" s="182"/>
      <c r="B265" s="184"/>
      <c r="C265" s="67">
        <v>5</v>
      </c>
      <c r="D265" s="71" t="s">
        <v>650</v>
      </c>
      <c r="E265" s="71">
        <v>273799712.94999999</v>
      </c>
      <c r="F265" s="71">
        <v>0</v>
      </c>
      <c r="G265" s="71">
        <v>45626105.759999998</v>
      </c>
      <c r="H265" s="71">
        <v>13515324.43</v>
      </c>
      <c r="I265" s="71">
        <v>9988234.2943999991</v>
      </c>
      <c r="J265" s="71">
        <v>0</v>
      </c>
      <c r="K265" s="71">
        <f t="shared" si="60"/>
        <v>9988234.2943999991</v>
      </c>
      <c r="L265" s="86">
        <v>178602447.58000001</v>
      </c>
      <c r="M265" s="72">
        <f t="shared" si="47"/>
        <v>521531825.01440001</v>
      </c>
      <c r="N265" s="66"/>
      <c r="O265" s="184"/>
      <c r="P265" s="73">
        <v>11</v>
      </c>
      <c r="Q265" s="184"/>
      <c r="R265" s="71" t="s">
        <v>651</v>
      </c>
      <c r="S265" s="87">
        <v>235106967.63999999</v>
      </c>
      <c r="T265" s="74">
        <v>0</v>
      </c>
      <c r="U265" s="71">
        <v>39178329.5</v>
      </c>
      <c r="V265" s="71">
        <v>11605369.890000001</v>
      </c>
      <c r="W265" s="71">
        <v>8576720.0108000003</v>
      </c>
      <c r="X265" s="71">
        <v>0</v>
      </c>
      <c r="Y265" s="71">
        <f t="shared" si="58"/>
        <v>8576720.0108000003</v>
      </c>
      <c r="Z265" s="71">
        <v>263385815.13</v>
      </c>
      <c r="AA265" s="72">
        <f t="shared" si="50"/>
        <v>557853202.17079997</v>
      </c>
    </row>
    <row r="266" spans="1:27" ht="24.95" customHeight="1">
      <c r="A266" s="182"/>
      <c r="B266" s="184"/>
      <c r="C266" s="67">
        <v>6</v>
      </c>
      <c r="D266" s="71" t="s">
        <v>652</v>
      </c>
      <c r="E266" s="71">
        <v>279113690.19999999</v>
      </c>
      <c r="F266" s="71">
        <v>0</v>
      </c>
      <c r="G266" s="71">
        <v>46511629.289999999</v>
      </c>
      <c r="H266" s="71">
        <v>13777633.42</v>
      </c>
      <c r="I266" s="71">
        <v>10182088.587400001</v>
      </c>
      <c r="J266" s="71">
        <v>0</v>
      </c>
      <c r="K266" s="71">
        <f t="shared" si="60"/>
        <v>10182088.587400001</v>
      </c>
      <c r="L266" s="86">
        <v>182369374.38</v>
      </c>
      <c r="M266" s="72">
        <f t="shared" ref="M266:M329" si="61">E266+F266+G266+H266+K266+L266</f>
        <v>531954415.87739998</v>
      </c>
      <c r="N266" s="66"/>
      <c r="O266" s="184"/>
      <c r="P266" s="73">
        <v>12</v>
      </c>
      <c r="Q266" s="184"/>
      <c r="R266" s="71" t="s">
        <v>653</v>
      </c>
      <c r="S266" s="87">
        <v>243438317.87</v>
      </c>
      <c r="T266" s="74">
        <v>0</v>
      </c>
      <c r="U266" s="71">
        <v>40858311.700000003</v>
      </c>
      <c r="V266" s="71">
        <v>12103012.720000001</v>
      </c>
      <c r="W266" s="71">
        <v>8944493.1424000002</v>
      </c>
      <c r="X266" s="71">
        <v>0</v>
      </c>
      <c r="Y266" s="71">
        <f t="shared" si="58"/>
        <v>8944493.1424000002</v>
      </c>
      <c r="Z266" s="71">
        <v>262899452.43000001</v>
      </c>
      <c r="AA266" s="72">
        <f t="shared" si="50"/>
        <v>568243587.86240005</v>
      </c>
    </row>
    <row r="267" spans="1:27" ht="24.95" customHeight="1">
      <c r="A267" s="182"/>
      <c r="B267" s="184"/>
      <c r="C267" s="67">
        <v>7</v>
      </c>
      <c r="D267" s="71" t="s">
        <v>654</v>
      </c>
      <c r="E267" s="71">
        <v>229991413.88999999</v>
      </c>
      <c r="F267" s="71">
        <v>0</v>
      </c>
      <c r="G267" s="71">
        <v>38325871.350000001</v>
      </c>
      <c r="H267" s="71">
        <v>11352855.49</v>
      </c>
      <c r="I267" s="71">
        <v>8390104.2222000007</v>
      </c>
      <c r="J267" s="71">
        <v>0</v>
      </c>
      <c r="K267" s="71">
        <f t="shared" si="60"/>
        <v>8390104.2222000007</v>
      </c>
      <c r="L267" s="86">
        <v>160201338.75999999</v>
      </c>
      <c r="M267" s="72">
        <f t="shared" si="61"/>
        <v>448261583.71219999</v>
      </c>
      <c r="N267" s="66"/>
      <c r="O267" s="184"/>
      <c r="P267" s="73">
        <v>13</v>
      </c>
      <c r="Q267" s="184"/>
      <c r="R267" s="71" t="s">
        <v>655</v>
      </c>
      <c r="S267" s="87">
        <v>245188447</v>
      </c>
      <c r="T267" s="74">
        <v>0</v>
      </c>
      <c r="U267" s="71">
        <v>40053533.039999999</v>
      </c>
      <c r="V267" s="71">
        <v>11864621.9</v>
      </c>
      <c r="W267" s="71">
        <v>8768315.1054999996</v>
      </c>
      <c r="X267" s="71">
        <v>0</v>
      </c>
      <c r="Y267" s="71">
        <f t="shared" si="58"/>
        <v>8768315.1054999996</v>
      </c>
      <c r="Z267" s="71">
        <v>263458498.91</v>
      </c>
      <c r="AA267" s="72">
        <f t="shared" si="50"/>
        <v>569333415.95550001</v>
      </c>
    </row>
    <row r="268" spans="1:27" ht="24.95" customHeight="1">
      <c r="A268" s="182"/>
      <c r="B268" s="184"/>
      <c r="C268" s="67">
        <v>8</v>
      </c>
      <c r="D268" s="71" t="s">
        <v>656</v>
      </c>
      <c r="E268" s="71">
        <v>283331023.48000002</v>
      </c>
      <c r="F268" s="71">
        <v>0</v>
      </c>
      <c r="G268" s="71">
        <v>47214407.579999998</v>
      </c>
      <c r="H268" s="71">
        <v>13985809.779999999</v>
      </c>
      <c r="I268" s="71">
        <v>10335937.225199999</v>
      </c>
      <c r="J268" s="71">
        <v>0</v>
      </c>
      <c r="K268" s="71">
        <f t="shared" si="60"/>
        <v>10335937.225199999</v>
      </c>
      <c r="L268" s="86">
        <v>177013972.05000001</v>
      </c>
      <c r="M268" s="72">
        <f t="shared" si="61"/>
        <v>531881150.11519998</v>
      </c>
      <c r="N268" s="66"/>
      <c r="O268" s="184"/>
      <c r="P268" s="73">
        <v>14</v>
      </c>
      <c r="Q268" s="184"/>
      <c r="R268" s="71" t="s">
        <v>657</v>
      </c>
      <c r="S268" s="87">
        <v>240359015.24000001</v>
      </c>
      <c r="T268" s="74">
        <v>0</v>
      </c>
      <c r="U268" s="71">
        <v>59490069.109999999</v>
      </c>
      <c r="V268" s="71">
        <v>17622095.309999999</v>
      </c>
      <c r="W268" s="71">
        <v>13023262.417400001</v>
      </c>
      <c r="X268" s="71">
        <v>0</v>
      </c>
      <c r="Y268" s="71">
        <f t="shared" si="58"/>
        <v>13023262.417400001</v>
      </c>
      <c r="Z268" s="71">
        <v>273461281.13999999</v>
      </c>
      <c r="AA268" s="72">
        <f t="shared" si="50"/>
        <v>603955723.21739995</v>
      </c>
    </row>
    <row r="269" spans="1:27" ht="24.95" customHeight="1">
      <c r="A269" s="182"/>
      <c r="B269" s="184"/>
      <c r="C269" s="67">
        <v>9</v>
      </c>
      <c r="D269" s="71" t="s">
        <v>658</v>
      </c>
      <c r="E269" s="71">
        <v>303152933.26999998</v>
      </c>
      <c r="F269" s="71">
        <v>0</v>
      </c>
      <c r="G269" s="71">
        <v>50517539.43</v>
      </c>
      <c r="H269" s="71">
        <v>14964260.560000001</v>
      </c>
      <c r="I269" s="71">
        <v>11059041.9979</v>
      </c>
      <c r="J269" s="71">
        <v>0</v>
      </c>
      <c r="K269" s="71">
        <f t="shared" si="60"/>
        <v>11059041.9979</v>
      </c>
      <c r="L269" s="86">
        <v>193069096.06999999</v>
      </c>
      <c r="M269" s="72">
        <f t="shared" si="61"/>
        <v>572762871.32790005</v>
      </c>
      <c r="N269" s="66"/>
      <c r="O269" s="184"/>
      <c r="P269" s="73">
        <v>15</v>
      </c>
      <c r="Q269" s="184"/>
      <c r="R269" s="71" t="s">
        <v>659</v>
      </c>
      <c r="S269" s="87">
        <v>287182315.72000003</v>
      </c>
      <c r="T269" s="74">
        <v>0</v>
      </c>
      <c r="U269" s="71">
        <v>40566669.399999999</v>
      </c>
      <c r="V269" s="71">
        <v>12016622.699999999</v>
      </c>
      <c r="W269" s="71">
        <v>8880648.2989000008</v>
      </c>
      <c r="X269" s="71">
        <v>0</v>
      </c>
      <c r="Y269" s="71">
        <f t="shared" si="58"/>
        <v>8880648.2989000008</v>
      </c>
      <c r="Z269" s="71">
        <v>267315636.06999999</v>
      </c>
      <c r="AA269" s="72">
        <f t="shared" si="50"/>
        <v>615961892.18889999</v>
      </c>
    </row>
    <row r="270" spans="1:27" ht="24.95" customHeight="1">
      <c r="A270" s="182"/>
      <c r="B270" s="184"/>
      <c r="C270" s="67">
        <v>10</v>
      </c>
      <c r="D270" s="71" t="s">
        <v>660</v>
      </c>
      <c r="E270" s="71">
        <v>264719083.58000001</v>
      </c>
      <c r="F270" s="71">
        <v>0</v>
      </c>
      <c r="G270" s="71">
        <v>44112905.649999999</v>
      </c>
      <c r="H270" s="71">
        <v>13067085.640000001</v>
      </c>
      <c r="I270" s="71">
        <v>9656972.2460999992</v>
      </c>
      <c r="J270" s="71">
        <v>0</v>
      </c>
      <c r="K270" s="71">
        <f t="shared" si="60"/>
        <v>9656972.2460999992</v>
      </c>
      <c r="L270" s="86">
        <v>173983161.75999999</v>
      </c>
      <c r="M270" s="72">
        <f t="shared" si="61"/>
        <v>505539208.8761</v>
      </c>
      <c r="N270" s="66"/>
      <c r="O270" s="184"/>
      <c r="P270" s="73">
        <v>16</v>
      </c>
      <c r="Q270" s="184"/>
      <c r="R270" s="71" t="s">
        <v>661</v>
      </c>
      <c r="S270" s="87">
        <v>255453960.53</v>
      </c>
      <c r="T270" s="74">
        <v>0</v>
      </c>
      <c r="U270" s="71">
        <v>42568961.43</v>
      </c>
      <c r="V270" s="71">
        <v>12609739.859999999</v>
      </c>
      <c r="W270" s="71">
        <v>9318979.8544999994</v>
      </c>
      <c r="X270" s="71">
        <v>0</v>
      </c>
      <c r="Y270" s="71">
        <f t="shared" si="58"/>
        <v>9318979.8544999994</v>
      </c>
      <c r="Z270" s="71">
        <v>268430893.84</v>
      </c>
      <c r="AA270" s="72">
        <f t="shared" si="50"/>
        <v>588382535.51450002</v>
      </c>
    </row>
    <row r="271" spans="1:27" ht="24.95" customHeight="1">
      <c r="A271" s="182"/>
      <c r="B271" s="184"/>
      <c r="C271" s="67">
        <v>11</v>
      </c>
      <c r="D271" s="71" t="s">
        <v>662</v>
      </c>
      <c r="E271" s="71">
        <v>283690145.54000002</v>
      </c>
      <c r="F271" s="71">
        <v>0</v>
      </c>
      <c r="G271" s="71">
        <v>47274251.840000004</v>
      </c>
      <c r="H271" s="71">
        <v>14003536.800000001</v>
      </c>
      <c r="I271" s="71">
        <v>10349038.0253</v>
      </c>
      <c r="J271" s="71">
        <v>0</v>
      </c>
      <c r="K271" s="71">
        <f t="shared" si="60"/>
        <v>10349038.0253</v>
      </c>
      <c r="L271" s="86">
        <v>179416660.49000001</v>
      </c>
      <c r="M271" s="72">
        <f t="shared" si="61"/>
        <v>534733632.69529998</v>
      </c>
      <c r="N271" s="66"/>
      <c r="O271" s="184"/>
      <c r="P271" s="73">
        <v>17</v>
      </c>
      <c r="Q271" s="184"/>
      <c r="R271" s="71" t="s">
        <v>663</v>
      </c>
      <c r="S271" s="87">
        <v>333754907.94999999</v>
      </c>
      <c r="T271" s="74">
        <v>0</v>
      </c>
      <c r="U271" s="71">
        <v>55617066.079999998</v>
      </c>
      <c r="V271" s="71">
        <v>16474837.800000001</v>
      </c>
      <c r="W271" s="71">
        <v>12175404.3552</v>
      </c>
      <c r="X271" s="71">
        <v>0</v>
      </c>
      <c r="Y271" s="71">
        <f t="shared" si="58"/>
        <v>12175404.3552</v>
      </c>
      <c r="Z271" s="71">
        <v>303064712.19999999</v>
      </c>
      <c r="AA271" s="72">
        <f t="shared" si="50"/>
        <v>721086928.38520002</v>
      </c>
    </row>
    <row r="272" spans="1:27" ht="24.95" customHeight="1">
      <c r="A272" s="182"/>
      <c r="B272" s="184"/>
      <c r="C272" s="67">
        <v>12</v>
      </c>
      <c r="D272" s="71" t="s">
        <v>664</v>
      </c>
      <c r="E272" s="71">
        <v>199082477.87</v>
      </c>
      <c r="F272" s="71">
        <v>0</v>
      </c>
      <c r="G272" s="71">
        <v>33175192.530000001</v>
      </c>
      <c r="H272" s="71">
        <v>9827126</v>
      </c>
      <c r="I272" s="71">
        <v>7262543.8916999996</v>
      </c>
      <c r="J272" s="71">
        <v>0</v>
      </c>
      <c r="K272" s="71">
        <f t="shared" si="60"/>
        <v>7262543.8916999996</v>
      </c>
      <c r="L272" s="86">
        <v>147222903.44</v>
      </c>
      <c r="M272" s="72">
        <f t="shared" si="61"/>
        <v>396570243.7317</v>
      </c>
      <c r="N272" s="66"/>
      <c r="O272" s="184"/>
      <c r="P272" s="73">
        <v>18</v>
      </c>
      <c r="Q272" s="184"/>
      <c r="R272" s="71" t="s">
        <v>665</v>
      </c>
      <c r="S272" s="87">
        <v>288589587</v>
      </c>
      <c r="T272" s="74">
        <v>0</v>
      </c>
      <c r="U272" s="71">
        <v>48090696.939999998</v>
      </c>
      <c r="V272" s="71">
        <v>14245383.439999999</v>
      </c>
      <c r="W272" s="71">
        <v>10527770.021500001</v>
      </c>
      <c r="X272" s="71">
        <v>0</v>
      </c>
      <c r="Y272" s="71">
        <f t="shared" si="58"/>
        <v>10527770.021500001</v>
      </c>
      <c r="Z272" s="71">
        <v>270002873.75999999</v>
      </c>
      <c r="AA272" s="72">
        <f t="shared" si="50"/>
        <v>631456311.16149998</v>
      </c>
    </row>
    <row r="273" spans="1:27" ht="24.95" customHeight="1">
      <c r="A273" s="182"/>
      <c r="B273" s="184"/>
      <c r="C273" s="67">
        <v>13</v>
      </c>
      <c r="D273" s="71" t="s">
        <v>666</v>
      </c>
      <c r="E273" s="71">
        <v>252323606.72999999</v>
      </c>
      <c r="F273" s="71">
        <v>0</v>
      </c>
      <c r="G273" s="71">
        <v>42047317.880000003</v>
      </c>
      <c r="H273" s="71">
        <v>12455219.07</v>
      </c>
      <c r="I273" s="71">
        <v>9204784.3103999998</v>
      </c>
      <c r="J273" s="71">
        <v>0</v>
      </c>
      <c r="K273" s="71">
        <f t="shared" si="60"/>
        <v>9204784.3103999998</v>
      </c>
      <c r="L273" s="86">
        <v>169290676.69</v>
      </c>
      <c r="M273" s="72">
        <f t="shared" si="61"/>
        <v>485321604.68040001</v>
      </c>
      <c r="N273" s="66"/>
      <c r="O273" s="184"/>
      <c r="P273" s="73">
        <v>19</v>
      </c>
      <c r="Q273" s="184"/>
      <c r="R273" s="71" t="s">
        <v>667</v>
      </c>
      <c r="S273" s="87">
        <v>264929460.34</v>
      </c>
      <c r="T273" s="74">
        <v>0</v>
      </c>
      <c r="U273" s="71">
        <v>44147962.93</v>
      </c>
      <c r="V273" s="71">
        <v>13077470.279999999</v>
      </c>
      <c r="W273" s="71">
        <v>9664646.8065000009</v>
      </c>
      <c r="X273" s="71">
        <v>0</v>
      </c>
      <c r="Y273" s="71">
        <f t="shared" si="58"/>
        <v>9664646.8065000009</v>
      </c>
      <c r="Z273" s="71">
        <v>263386072.88</v>
      </c>
      <c r="AA273" s="72">
        <f t="shared" si="50"/>
        <v>595205613.23650002</v>
      </c>
    </row>
    <row r="274" spans="1:27" ht="24.95" customHeight="1">
      <c r="A274" s="182"/>
      <c r="B274" s="184"/>
      <c r="C274" s="67">
        <v>14</v>
      </c>
      <c r="D274" s="71" t="s">
        <v>668</v>
      </c>
      <c r="E274" s="71">
        <v>246226746.71000001</v>
      </c>
      <c r="F274" s="71">
        <v>0</v>
      </c>
      <c r="G274" s="71">
        <v>41031334.420000002</v>
      </c>
      <c r="H274" s="71">
        <v>12154265.359999999</v>
      </c>
      <c r="I274" s="71">
        <v>8982370.3950999994</v>
      </c>
      <c r="J274" s="71">
        <v>0</v>
      </c>
      <c r="K274" s="71">
        <f t="shared" si="60"/>
        <v>8982370.3950999994</v>
      </c>
      <c r="L274" s="86">
        <v>165322709.66</v>
      </c>
      <c r="M274" s="72">
        <f t="shared" si="61"/>
        <v>473717426.54509997</v>
      </c>
      <c r="N274" s="66"/>
      <c r="O274" s="184"/>
      <c r="P274" s="73">
        <v>20</v>
      </c>
      <c r="Q274" s="184"/>
      <c r="R274" s="71" t="s">
        <v>669</v>
      </c>
      <c r="S274" s="87">
        <v>239216196.21000001</v>
      </c>
      <c r="T274" s="74">
        <v>0</v>
      </c>
      <c r="U274" s="71">
        <v>39863093.170000002</v>
      </c>
      <c r="V274" s="71">
        <v>11808209.970000001</v>
      </c>
      <c r="W274" s="71">
        <v>8726624.9805999994</v>
      </c>
      <c r="X274" s="71">
        <v>0</v>
      </c>
      <c r="Y274" s="71">
        <f t="shared" si="58"/>
        <v>8726624.9805999994</v>
      </c>
      <c r="Z274" s="71">
        <v>288649354.75</v>
      </c>
      <c r="AA274" s="72">
        <f t="shared" si="50"/>
        <v>588263479.08060002</v>
      </c>
    </row>
    <row r="275" spans="1:27" ht="24.95" customHeight="1">
      <c r="A275" s="182"/>
      <c r="B275" s="184"/>
      <c r="C275" s="67">
        <v>15</v>
      </c>
      <c r="D275" s="71" t="s">
        <v>670</v>
      </c>
      <c r="E275" s="71">
        <v>264081507.22</v>
      </c>
      <c r="F275" s="71">
        <v>0</v>
      </c>
      <c r="G275" s="71">
        <v>44006659.659999996</v>
      </c>
      <c r="H275" s="71">
        <v>13035613.539999999</v>
      </c>
      <c r="I275" s="71">
        <v>9633713.4119000006</v>
      </c>
      <c r="J275" s="71">
        <v>0</v>
      </c>
      <c r="K275" s="71">
        <f t="shared" si="60"/>
        <v>9633713.4119000006</v>
      </c>
      <c r="L275" s="86">
        <v>173761759.78</v>
      </c>
      <c r="M275" s="72">
        <f t="shared" si="61"/>
        <v>504519253.61189997</v>
      </c>
      <c r="N275" s="66"/>
      <c r="O275" s="184"/>
      <c r="P275" s="73">
        <v>21</v>
      </c>
      <c r="Q275" s="184"/>
      <c r="R275" s="71" t="s">
        <v>671</v>
      </c>
      <c r="S275" s="87">
        <v>295430593.44</v>
      </c>
      <c r="T275" s="74">
        <v>0</v>
      </c>
      <c r="U275" s="71">
        <v>49230685.289999999</v>
      </c>
      <c r="V275" s="71">
        <v>14583069.77</v>
      </c>
      <c r="W275" s="71">
        <v>10777330.4552</v>
      </c>
      <c r="X275" s="71">
        <v>0</v>
      </c>
      <c r="Y275" s="71">
        <f t="shared" si="58"/>
        <v>10777330.4552</v>
      </c>
      <c r="Z275" s="71">
        <v>274978619.36000001</v>
      </c>
      <c r="AA275" s="72">
        <f t="shared" si="50"/>
        <v>645000298.31519997</v>
      </c>
    </row>
    <row r="276" spans="1:27" ht="24.95" customHeight="1">
      <c r="A276" s="182"/>
      <c r="B276" s="185"/>
      <c r="C276" s="67">
        <v>16</v>
      </c>
      <c r="D276" s="71" t="s">
        <v>672</v>
      </c>
      <c r="E276" s="71">
        <v>256707822.47999999</v>
      </c>
      <c r="F276" s="71">
        <v>0</v>
      </c>
      <c r="G276" s="71">
        <v>42777905.539999999</v>
      </c>
      <c r="H276" s="71">
        <v>12671633.1</v>
      </c>
      <c r="I276" s="71">
        <v>9364720.8335999995</v>
      </c>
      <c r="J276" s="71">
        <v>0</v>
      </c>
      <c r="K276" s="71">
        <f t="shared" si="60"/>
        <v>9364720.8335999995</v>
      </c>
      <c r="L276" s="86">
        <v>170595118.46000001</v>
      </c>
      <c r="M276" s="72">
        <f t="shared" si="61"/>
        <v>492117200.41360003</v>
      </c>
      <c r="N276" s="66"/>
      <c r="O276" s="184"/>
      <c r="P276" s="73">
        <v>22</v>
      </c>
      <c r="Q276" s="184"/>
      <c r="R276" s="71" t="s">
        <v>673</v>
      </c>
      <c r="S276" s="87">
        <v>273646908.94999999</v>
      </c>
      <c r="T276" s="74">
        <v>0</v>
      </c>
      <c r="U276" s="71">
        <v>45600642.439999998</v>
      </c>
      <c r="V276" s="71">
        <v>13507781.710000001</v>
      </c>
      <c r="W276" s="71">
        <v>9982659.9927999992</v>
      </c>
      <c r="X276" s="71">
        <v>0</v>
      </c>
      <c r="Y276" s="71">
        <f t="shared" si="58"/>
        <v>9982659.9927999992</v>
      </c>
      <c r="Z276" s="71">
        <v>288062471.93000001</v>
      </c>
      <c r="AA276" s="72">
        <f t="shared" si="50"/>
        <v>630800465.02279997</v>
      </c>
    </row>
    <row r="277" spans="1:27" ht="24.95" customHeight="1">
      <c r="A277" s="67"/>
      <c r="B277" s="175" t="s">
        <v>674</v>
      </c>
      <c r="C277" s="176"/>
      <c r="D277" s="75"/>
      <c r="E277" s="75">
        <f t="shared" ref="E277:M277" si="62">SUM(E261:E276)</f>
        <v>4252678443.6999998</v>
      </c>
      <c r="F277" s="71">
        <v>0</v>
      </c>
      <c r="G277" s="75">
        <f t="shared" si="62"/>
        <v>708668224.5</v>
      </c>
      <c r="H277" s="75">
        <f t="shared" si="62"/>
        <v>209921070.58000001</v>
      </c>
      <c r="I277" s="75">
        <f t="shared" si="62"/>
        <v>155138032.1636</v>
      </c>
      <c r="J277" s="75">
        <f t="shared" si="62"/>
        <v>0</v>
      </c>
      <c r="K277" s="75">
        <f t="shared" si="62"/>
        <v>155138032.1636</v>
      </c>
      <c r="L277" s="75">
        <f t="shared" si="62"/>
        <v>2790569048.8400002</v>
      </c>
      <c r="M277" s="75">
        <f t="shared" si="62"/>
        <v>8116974819.7835999</v>
      </c>
      <c r="N277" s="66"/>
      <c r="O277" s="184"/>
      <c r="P277" s="73">
        <v>23</v>
      </c>
      <c r="Q277" s="184"/>
      <c r="R277" s="71" t="s">
        <v>675</v>
      </c>
      <c r="S277" s="87">
        <v>283293294.47000003</v>
      </c>
      <c r="T277" s="74">
        <v>0</v>
      </c>
      <c r="U277" s="71">
        <v>47208120.399999999</v>
      </c>
      <c r="V277" s="71">
        <v>13983947.4</v>
      </c>
      <c r="W277" s="71">
        <v>10334560.8683</v>
      </c>
      <c r="X277" s="71">
        <v>0</v>
      </c>
      <c r="Y277" s="71">
        <f t="shared" si="58"/>
        <v>10334560.8683</v>
      </c>
      <c r="Z277" s="71">
        <v>262828057.38</v>
      </c>
      <c r="AA277" s="72">
        <f t="shared" si="50"/>
        <v>617647980.51830006</v>
      </c>
    </row>
    <row r="278" spans="1:27" ht="24.95" customHeight="1">
      <c r="A278" s="182">
        <v>14</v>
      </c>
      <c r="B278" s="183" t="s">
        <v>99</v>
      </c>
      <c r="C278" s="67">
        <v>1</v>
      </c>
      <c r="D278" s="71" t="s">
        <v>676</v>
      </c>
      <c r="E278" s="71">
        <v>321570754.74000001</v>
      </c>
      <c r="F278" s="71">
        <v>0</v>
      </c>
      <c r="G278" s="71">
        <v>53586693.380000003</v>
      </c>
      <c r="H278" s="71">
        <v>15873402.609999999</v>
      </c>
      <c r="I278" s="71">
        <v>11730925.5219</v>
      </c>
      <c r="J278" s="71">
        <v>0</v>
      </c>
      <c r="K278" s="71">
        <f t="shared" ref="K278:K294" si="63">I278-J278</f>
        <v>11730925.5219</v>
      </c>
      <c r="L278" s="86">
        <v>173165244.11000001</v>
      </c>
      <c r="M278" s="72">
        <f t="shared" si="61"/>
        <v>575927020.36189997</v>
      </c>
      <c r="N278" s="66"/>
      <c r="O278" s="184"/>
      <c r="P278" s="73">
        <v>24</v>
      </c>
      <c r="Q278" s="184"/>
      <c r="R278" s="71" t="s">
        <v>677</v>
      </c>
      <c r="S278" s="87">
        <v>242519720.05000001</v>
      </c>
      <c r="T278" s="74">
        <v>0</v>
      </c>
      <c r="U278" s="71">
        <v>40413593.850000001</v>
      </c>
      <c r="V278" s="71">
        <v>11971278.789999999</v>
      </c>
      <c r="W278" s="71">
        <v>8847137.7808999997</v>
      </c>
      <c r="X278" s="71">
        <v>0</v>
      </c>
      <c r="Y278" s="71">
        <f t="shared" si="58"/>
        <v>8847137.7808999997</v>
      </c>
      <c r="Z278" s="71">
        <v>253644385.19</v>
      </c>
      <c r="AA278" s="72">
        <f t="shared" si="50"/>
        <v>557396115.6609</v>
      </c>
    </row>
    <row r="279" spans="1:27" ht="24.95" customHeight="1">
      <c r="A279" s="182"/>
      <c r="B279" s="184"/>
      <c r="C279" s="67">
        <v>2</v>
      </c>
      <c r="D279" s="71" t="s">
        <v>678</v>
      </c>
      <c r="E279" s="71">
        <v>270946471.23000002</v>
      </c>
      <c r="F279" s="71">
        <v>0</v>
      </c>
      <c r="G279" s="71">
        <v>45150640.289999999</v>
      </c>
      <c r="H279" s="71">
        <v>13374482.470000001</v>
      </c>
      <c r="I279" s="71">
        <v>9884147.8198000006</v>
      </c>
      <c r="J279" s="71">
        <v>0</v>
      </c>
      <c r="K279" s="71">
        <f t="shared" si="63"/>
        <v>9884147.8198000006</v>
      </c>
      <c r="L279" s="86">
        <v>156563703.06999999</v>
      </c>
      <c r="M279" s="72">
        <f t="shared" si="61"/>
        <v>495919444.87980002</v>
      </c>
      <c r="N279" s="66"/>
      <c r="O279" s="184"/>
      <c r="P279" s="73">
        <v>25</v>
      </c>
      <c r="Q279" s="184"/>
      <c r="R279" s="71" t="s">
        <v>679</v>
      </c>
      <c r="S279" s="87">
        <v>221929429</v>
      </c>
      <c r="T279" s="74">
        <v>0</v>
      </c>
      <c r="U279" s="71">
        <v>36982418.609999999</v>
      </c>
      <c r="V279" s="71">
        <v>10954899.119999999</v>
      </c>
      <c r="W279" s="71">
        <v>8096002.4016000004</v>
      </c>
      <c r="X279" s="71">
        <v>0</v>
      </c>
      <c r="Y279" s="71">
        <f t="shared" si="58"/>
        <v>8096002.4016000004</v>
      </c>
      <c r="Z279" s="71">
        <v>257916490</v>
      </c>
      <c r="AA279" s="72">
        <f t="shared" si="50"/>
        <v>535879239.13160002</v>
      </c>
    </row>
    <row r="280" spans="1:27" ht="24.95" customHeight="1">
      <c r="A280" s="182"/>
      <c r="B280" s="184"/>
      <c r="C280" s="67">
        <v>3</v>
      </c>
      <c r="D280" s="71" t="s">
        <v>680</v>
      </c>
      <c r="E280" s="71">
        <v>366754766.20999998</v>
      </c>
      <c r="F280" s="71">
        <v>0</v>
      </c>
      <c r="G280" s="71">
        <v>61116177.119999997</v>
      </c>
      <c r="H280" s="71">
        <v>18103779.579999998</v>
      </c>
      <c r="I280" s="71">
        <v>13379241.6873</v>
      </c>
      <c r="J280" s="71">
        <v>0</v>
      </c>
      <c r="K280" s="71">
        <f t="shared" si="63"/>
        <v>13379241.6873</v>
      </c>
      <c r="L280" s="86">
        <v>194030899.91</v>
      </c>
      <c r="M280" s="72">
        <f t="shared" si="61"/>
        <v>653384864.50730002</v>
      </c>
      <c r="N280" s="66"/>
      <c r="O280" s="184"/>
      <c r="P280" s="73">
        <v>26</v>
      </c>
      <c r="Q280" s="184"/>
      <c r="R280" s="71" t="s">
        <v>681</v>
      </c>
      <c r="S280" s="87">
        <v>294180098.76999998</v>
      </c>
      <c r="T280" s="74">
        <v>0</v>
      </c>
      <c r="U280" s="71">
        <v>49022302.310000002</v>
      </c>
      <c r="V280" s="71">
        <v>14521342.75</v>
      </c>
      <c r="W280" s="71">
        <v>10731712.3147</v>
      </c>
      <c r="X280" s="71">
        <v>0</v>
      </c>
      <c r="Y280" s="71">
        <f t="shared" si="58"/>
        <v>10731712.3147</v>
      </c>
      <c r="Z280" s="71">
        <v>289094736.17000002</v>
      </c>
      <c r="AA280" s="72">
        <f t="shared" si="50"/>
        <v>657550192.31470001</v>
      </c>
    </row>
    <row r="281" spans="1:27" ht="24.95" customHeight="1">
      <c r="A281" s="182"/>
      <c r="B281" s="184"/>
      <c r="C281" s="67">
        <v>4</v>
      </c>
      <c r="D281" s="71" t="s">
        <v>682</v>
      </c>
      <c r="E281" s="71">
        <v>344762952.68000001</v>
      </c>
      <c r="F281" s="71">
        <v>0</v>
      </c>
      <c r="G281" s="71">
        <v>57451451.549999997</v>
      </c>
      <c r="H281" s="71">
        <v>17018217.829999998</v>
      </c>
      <c r="I281" s="71">
        <v>12576978.661900001</v>
      </c>
      <c r="J281" s="71">
        <v>0</v>
      </c>
      <c r="K281" s="71">
        <f t="shared" si="63"/>
        <v>12576978.661900001</v>
      </c>
      <c r="L281" s="86">
        <v>185206522.69</v>
      </c>
      <c r="M281" s="72">
        <f t="shared" si="61"/>
        <v>617016123.41190004</v>
      </c>
      <c r="N281" s="66"/>
      <c r="O281" s="184"/>
      <c r="P281" s="73">
        <v>27</v>
      </c>
      <c r="Q281" s="184"/>
      <c r="R281" s="71" t="s">
        <v>683</v>
      </c>
      <c r="S281" s="87">
        <v>320517439.87</v>
      </c>
      <c r="T281" s="74">
        <v>0</v>
      </c>
      <c r="U281" s="71">
        <v>53411168.520000003</v>
      </c>
      <c r="V281" s="71">
        <v>15821408.789999999</v>
      </c>
      <c r="W281" s="71">
        <v>11692500.5156</v>
      </c>
      <c r="X281" s="71">
        <v>0</v>
      </c>
      <c r="Y281" s="71">
        <f t="shared" si="58"/>
        <v>11692500.5156</v>
      </c>
      <c r="Z281" s="71">
        <v>305160943.18000001</v>
      </c>
      <c r="AA281" s="72">
        <f t="shared" si="50"/>
        <v>706603460.87559998</v>
      </c>
    </row>
    <row r="282" spans="1:27" ht="24.95" customHeight="1">
      <c r="A282" s="182"/>
      <c r="B282" s="184"/>
      <c r="C282" s="67">
        <v>5</v>
      </c>
      <c r="D282" s="71" t="s">
        <v>684</v>
      </c>
      <c r="E282" s="71">
        <v>333346071.41000003</v>
      </c>
      <c r="F282" s="71">
        <v>0</v>
      </c>
      <c r="G282" s="71">
        <v>55548937.380000003</v>
      </c>
      <c r="H282" s="71">
        <v>16454656.779999999</v>
      </c>
      <c r="I282" s="71">
        <v>12160489.9672</v>
      </c>
      <c r="J282" s="71">
        <v>0</v>
      </c>
      <c r="K282" s="71">
        <f t="shared" si="63"/>
        <v>12160489.9672</v>
      </c>
      <c r="L282" s="86">
        <v>173317055.25999999</v>
      </c>
      <c r="M282" s="72">
        <f t="shared" si="61"/>
        <v>590827210.79719996</v>
      </c>
      <c r="N282" s="66"/>
      <c r="O282" s="184"/>
      <c r="P282" s="73">
        <v>28</v>
      </c>
      <c r="Q282" s="184"/>
      <c r="R282" s="71" t="s">
        <v>685</v>
      </c>
      <c r="S282" s="87">
        <v>245485886.81999999</v>
      </c>
      <c r="T282" s="74">
        <v>0</v>
      </c>
      <c r="U282" s="71">
        <v>40907877.200000003</v>
      </c>
      <c r="V282" s="71">
        <v>12117694.970000001</v>
      </c>
      <c r="W282" s="71">
        <v>8955343.7696000002</v>
      </c>
      <c r="X282" s="71">
        <v>0</v>
      </c>
      <c r="Y282" s="71">
        <f t="shared" si="58"/>
        <v>8955343.7696000002</v>
      </c>
      <c r="Z282" s="71">
        <v>263762636.68000001</v>
      </c>
      <c r="AA282" s="72">
        <f t="shared" si="50"/>
        <v>571229439.43959999</v>
      </c>
    </row>
    <row r="283" spans="1:27" ht="24.95" customHeight="1">
      <c r="A283" s="182"/>
      <c r="B283" s="184"/>
      <c r="C283" s="67">
        <v>6</v>
      </c>
      <c r="D283" s="71" t="s">
        <v>686</v>
      </c>
      <c r="E283" s="71">
        <v>320501674.06999999</v>
      </c>
      <c r="F283" s="71">
        <v>0</v>
      </c>
      <c r="G283" s="71">
        <v>53408541.299999997</v>
      </c>
      <c r="H283" s="71">
        <v>15820630.560000001</v>
      </c>
      <c r="I283" s="71">
        <v>11691925.3781</v>
      </c>
      <c r="J283" s="71">
        <v>0</v>
      </c>
      <c r="K283" s="71">
        <f t="shared" si="63"/>
        <v>11691925.3781</v>
      </c>
      <c r="L283" s="86">
        <v>165841194.02000001</v>
      </c>
      <c r="M283" s="72">
        <f t="shared" si="61"/>
        <v>567263965.32809997</v>
      </c>
      <c r="N283" s="66"/>
      <c r="O283" s="184"/>
      <c r="P283" s="73">
        <v>29</v>
      </c>
      <c r="Q283" s="184"/>
      <c r="R283" s="71" t="s">
        <v>687</v>
      </c>
      <c r="S283" s="87">
        <v>295225228.41000003</v>
      </c>
      <c r="T283" s="74">
        <v>0</v>
      </c>
      <c r="U283" s="71">
        <v>49196463.170000002</v>
      </c>
      <c r="V283" s="71">
        <v>14572932.52</v>
      </c>
      <c r="W283" s="71">
        <v>10769838.723099999</v>
      </c>
      <c r="X283" s="71">
        <v>0</v>
      </c>
      <c r="Y283" s="71">
        <f t="shared" si="58"/>
        <v>10769838.723099999</v>
      </c>
      <c r="Z283" s="71">
        <v>275667053.25999999</v>
      </c>
      <c r="AA283" s="72">
        <f t="shared" si="50"/>
        <v>645431516.08309996</v>
      </c>
    </row>
    <row r="284" spans="1:27" ht="24.95" customHeight="1">
      <c r="A284" s="182"/>
      <c r="B284" s="184"/>
      <c r="C284" s="67">
        <v>7</v>
      </c>
      <c r="D284" s="71" t="s">
        <v>688</v>
      </c>
      <c r="E284" s="71">
        <v>323606026.13999999</v>
      </c>
      <c r="F284" s="71">
        <v>0</v>
      </c>
      <c r="G284" s="71">
        <v>53925851.909999996</v>
      </c>
      <c r="H284" s="71">
        <v>15973867.85</v>
      </c>
      <c r="I284" s="71">
        <v>11805172.3771</v>
      </c>
      <c r="J284" s="71">
        <v>0</v>
      </c>
      <c r="K284" s="71">
        <f t="shared" si="63"/>
        <v>11805172.3771</v>
      </c>
      <c r="L284" s="86">
        <v>176029809.59</v>
      </c>
      <c r="M284" s="72">
        <f t="shared" si="61"/>
        <v>581340727.8671</v>
      </c>
      <c r="N284" s="66"/>
      <c r="O284" s="184"/>
      <c r="P284" s="73">
        <v>30</v>
      </c>
      <c r="Q284" s="184"/>
      <c r="R284" s="71" t="s">
        <v>689</v>
      </c>
      <c r="S284" s="87">
        <v>249268598.78</v>
      </c>
      <c r="T284" s="74">
        <v>0</v>
      </c>
      <c r="U284" s="71">
        <v>41538230</v>
      </c>
      <c r="V284" s="71">
        <v>12304417.51</v>
      </c>
      <c r="W284" s="71">
        <v>9093337.3889000006</v>
      </c>
      <c r="X284" s="71">
        <v>0</v>
      </c>
      <c r="Y284" s="71">
        <f t="shared" si="58"/>
        <v>9093337.3889000006</v>
      </c>
      <c r="Z284" s="71">
        <v>268764156.67000002</v>
      </c>
      <c r="AA284" s="72">
        <f t="shared" ref="AA284:AA347" si="64">S284+T284+U284+V284+Y284+Z284</f>
        <v>580968740.34889996</v>
      </c>
    </row>
    <row r="285" spans="1:27" ht="24.95" customHeight="1">
      <c r="A285" s="182"/>
      <c r="B285" s="184"/>
      <c r="C285" s="67">
        <v>8</v>
      </c>
      <c r="D285" s="71" t="s">
        <v>690</v>
      </c>
      <c r="E285" s="71">
        <v>350244393.31999999</v>
      </c>
      <c r="F285" s="71">
        <v>0</v>
      </c>
      <c r="G285" s="71">
        <v>58364881.25</v>
      </c>
      <c r="H285" s="71">
        <v>17288793.170000002</v>
      </c>
      <c r="I285" s="71">
        <v>12776942.0318</v>
      </c>
      <c r="J285" s="71">
        <v>0</v>
      </c>
      <c r="K285" s="71">
        <f t="shared" si="63"/>
        <v>12776942.0318</v>
      </c>
      <c r="L285" s="86">
        <v>188964170.72</v>
      </c>
      <c r="M285" s="72">
        <f t="shared" si="61"/>
        <v>627639180.49179995</v>
      </c>
      <c r="N285" s="66"/>
      <c r="O285" s="184"/>
      <c r="P285" s="73">
        <v>31</v>
      </c>
      <c r="Q285" s="184"/>
      <c r="R285" s="71" t="s">
        <v>691</v>
      </c>
      <c r="S285" s="87">
        <v>250356767.58000001</v>
      </c>
      <c r="T285" s="74">
        <v>0</v>
      </c>
      <c r="U285" s="71">
        <v>41719562.93</v>
      </c>
      <c r="V285" s="71">
        <v>12358131.789999999</v>
      </c>
      <c r="W285" s="71">
        <v>9133033.8692000005</v>
      </c>
      <c r="X285" s="71">
        <v>0</v>
      </c>
      <c r="Y285" s="71">
        <f t="shared" si="58"/>
        <v>9133033.8692000005</v>
      </c>
      <c r="Z285" s="71">
        <v>271957603.33999997</v>
      </c>
      <c r="AA285" s="72">
        <f t="shared" si="64"/>
        <v>585525099.50919998</v>
      </c>
    </row>
    <row r="286" spans="1:27" ht="24.95" customHeight="1">
      <c r="A286" s="182"/>
      <c r="B286" s="184"/>
      <c r="C286" s="67">
        <v>9</v>
      </c>
      <c r="D286" s="71" t="s">
        <v>692</v>
      </c>
      <c r="E286" s="71">
        <v>318696600.85000002</v>
      </c>
      <c r="F286" s="71">
        <v>0</v>
      </c>
      <c r="G286" s="71">
        <v>53107743.100000001</v>
      </c>
      <c r="H286" s="71">
        <v>15731528.380000001</v>
      </c>
      <c r="I286" s="71">
        <v>11626076.17</v>
      </c>
      <c r="J286" s="71">
        <v>0</v>
      </c>
      <c r="K286" s="71">
        <f t="shared" si="63"/>
        <v>11626076.17</v>
      </c>
      <c r="L286" s="86">
        <v>160070308.55000001</v>
      </c>
      <c r="M286" s="72">
        <f t="shared" si="61"/>
        <v>559232257.04999995</v>
      </c>
      <c r="N286" s="66"/>
      <c r="O286" s="184"/>
      <c r="P286" s="73">
        <v>32</v>
      </c>
      <c r="Q286" s="184"/>
      <c r="R286" s="71" t="s">
        <v>693</v>
      </c>
      <c r="S286" s="87">
        <v>249141052.02000001</v>
      </c>
      <c r="T286" s="74">
        <v>0</v>
      </c>
      <c r="U286" s="71">
        <v>41516975.549999997</v>
      </c>
      <c r="V286" s="71">
        <v>12298121.539999999</v>
      </c>
      <c r="W286" s="71">
        <v>9088684.4733000007</v>
      </c>
      <c r="X286" s="71">
        <v>0</v>
      </c>
      <c r="Y286" s="71">
        <f t="shared" si="58"/>
        <v>9088684.4733000007</v>
      </c>
      <c r="Z286" s="71">
        <v>265252911.80000001</v>
      </c>
      <c r="AA286" s="72">
        <f t="shared" si="64"/>
        <v>577297745.38329995</v>
      </c>
    </row>
    <row r="287" spans="1:27" ht="24.95" customHeight="1">
      <c r="A287" s="182"/>
      <c r="B287" s="184"/>
      <c r="C287" s="67">
        <v>10</v>
      </c>
      <c r="D287" s="71" t="s">
        <v>694</v>
      </c>
      <c r="E287" s="71">
        <v>298034706.38999999</v>
      </c>
      <c r="F287" s="71">
        <v>0</v>
      </c>
      <c r="G287" s="71">
        <v>49664635.829999998</v>
      </c>
      <c r="H287" s="71">
        <v>14711614.210000001</v>
      </c>
      <c r="I287" s="71">
        <v>10872328.6929</v>
      </c>
      <c r="J287" s="71">
        <v>0</v>
      </c>
      <c r="K287" s="71">
        <f t="shared" si="63"/>
        <v>10872328.6929</v>
      </c>
      <c r="L287" s="86">
        <v>160350476.15000001</v>
      </c>
      <c r="M287" s="72">
        <f t="shared" si="61"/>
        <v>533633761.27289999</v>
      </c>
      <c r="N287" s="66"/>
      <c r="O287" s="185"/>
      <c r="P287" s="73">
        <v>33</v>
      </c>
      <c r="Q287" s="185"/>
      <c r="R287" s="71" t="s">
        <v>695</v>
      </c>
      <c r="S287" s="87">
        <v>356996582.82999998</v>
      </c>
      <c r="T287" s="74">
        <v>0</v>
      </c>
      <c r="U287" s="71">
        <v>47856188.630000003</v>
      </c>
      <c r="V287" s="71">
        <v>14175917.59</v>
      </c>
      <c r="W287" s="71">
        <v>10476432.658199999</v>
      </c>
      <c r="X287" s="71">
        <v>0</v>
      </c>
      <c r="Y287" s="71">
        <f t="shared" si="58"/>
        <v>10476432.658199999</v>
      </c>
      <c r="Z287" s="71">
        <v>308496922.20999998</v>
      </c>
      <c r="AA287" s="72">
        <f t="shared" si="64"/>
        <v>738002043.91820002</v>
      </c>
    </row>
    <row r="288" spans="1:27" ht="24.95" customHeight="1">
      <c r="A288" s="182"/>
      <c r="B288" s="184"/>
      <c r="C288" s="67">
        <v>11</v>
      </c>
      <c r="D288" s="71" t="s">
        <v>696</v>
      </c>
      <c r="E288" s="71">
        <v>312022303.75999999</v>
      </c>
      <c r="F288" s="71">
        <v>0</v>
      </c>
      <c r="G288" s="71">
        <v>51995535.270000003</v>
      </c>
      <c r="H288" s="71">
        <v>15402071.17</v>
      </c>
      <c r="I288" s="71">
        <v>11382597.3061</v>
      </c>
      <c r="J288" s="71">
        <v>0</v>
      </c>
      <c r="K288" s="71">
        <f t="shared" si="63"/>
        <v>11382597.3061</v>
      </c>
      <c r="L288" s="86">
        <v>160443006.19999999</v>
      </c>
      <c r="M288" s="72">
        <f t="shared" si="61"/>
        <v>551245513.70609999</v>
      </c>
      <c r="N288" s="66"/>
      <c r="O288" s="67"/>
      <c r="P288" s="176" t="s">
        <v>697</v>
      </c>
      <c r="Q288" s="177"/>
      <c r="R288" s="75"/>
      <c r="S288" s="75">
        <f>SUM(S255:S287)</f>
        <v>9267124712.5599995</v>
      </c>
      <c r="T288" s="74">
        <v>0</v>
      </c>
      <c r="U288" s="75">
        <f t="shared" ref="U288:X288" si="65">SUM(U255:U287)</f>
        <v>1544277777.6600001</v>
      </c>
      <c r="V288" s="75">
        <f t="shared" si="65"/>
        <v>457444588.54000002</v>
      </c>
      <c r="W288" s="75">
        <f t="shared" si="65"/>
        <v>338065412.36309999</v>
      </c>
      <c r="X288" s="75">
        <f t="shared" si="65"/>
        <v>0</v>
      </c>
      <c r="Y288" s="75">
        <f t="shared" si="58"/>
        <v>338065412.36309999</v>
      </c>
      <c r="Z288" s="75">
        <f>SUM(Z255:Z287)</f>
        <v>9257036911.6399994</v>
      </c>
      <c r="AA288" s="75">
        <f>SUM(AA255:AA287)</f>
        <v>20863949402.7631</v>
      </c>
    </row>
    <row r="289" spans="1:27" ht="24.95" customHeight="1">
      <c r="A289" s="182"/>
      <c r="B289" s="184"/>
      <c r="C289" s="67">
        <v>12</v>
      </c>
      <c r="D289" s="71" t="s">
        <v>698</v>
      </c>
      <c r="E289" s="71">
        <v>302951783.19999999</v>
      </c>
      <c r="F289" s="71">
        <v>0</v>
      </c>
      <c r="G289" s="71">
        <v>50484019.689999998</v>
      </c>
      <c r="H289" s="71">
        <v>14954331.369999999</v>
      </c>
      <c r="I289" s="71">
        <v>11051704.027899999</v>
      </c>
      <c r="J289" s="71">
        <v>0</v>
      </c>
      <c r="K289" s="71">
        <f t="shared" si="63"/>
        <v>11051704.027899999</v>
      </c>
      <c r="L289" s="86">
        <v>159907156.68000001</v>
      </c>
      <c r="M289" s="72">
        <f t="shared" si="61"/>
        <v>539348994.96790004</v>
      </c>
      <c r="N289" s="66"/>
      <c r="O289" s="183">
        <v>31</v>
      </c>
      <c r="P289" s="73">
        <v>1</v>
      </c>
      <c r="Q289" s="183" t="s">
        <v>116</v>
      </c>
      <c r="R289" s="71" t="s">
        <v>699</v>
      </c>
      <c r="S289" s="88">
        <v>338756450.94999999</v>
      </c>
      <c r="T289" s="74">
        <v>0</v>
      </c>
      <c r="U289" s="71">
        <v>56450525.43</v>
      </c>
      <c r="V289" s="71">
        <v>16721724.390000001</v>
      </c>
      <c r="W289" s="71">
        <v>12357861.0231</v>
      </c>
      <c r="X289" s="71">
        <f t="shared" ref="X289:X305" si="66">W289/2</f>
        <v>6178930.5115499999</v>
      </c>
      <c r="Y289" s="71">
        <f t="shared" si="58"/>
        <v>6178930.5115499999</v>
      </c>
      <c r="Z289" s="71">
        <v>185035432.21000001</v>
      </c>
      <c r="AA289" s="72">
        <f t="shared" si="64"/>
        <v>603143063.49154997</v>
      </c>
    </row>
    <row r="290" spans="1:27" ht="24.95" customHeight="1">
      <c r="A290" s="182"/>
      <c r="B290" s="184"/>
      <c r="C290" s="67">
        <v>13</v>
      </c>
      <c r="D290" s="71" t="s">
        <v>700</v>
      </c>
      <c r="E290" s="71">
        <v>392362190.73000002</v>
      </c>
      <c r="F290" s="71">
        <v>0</v>
      </c>
      <c r="G290" s="71">
        <v>65383409.710000001</v>
      </c>
      <c r="H290" s="71">
        <v>19367815.420000002</v>
      </c>
      <c r="I290" s="71">
        <v>14313402.476</v>
      </c>
      <c r="J290" s="71">
        <v>0</v>
      </c>
      <c r="K290" s="71">
        <f t="shared" si="63"/>
        <v>14313402.476</v>
      </c>
      <c r="L290" s="86">
        <v>201903428.97</v>
      </c>
      <c r="M290" s="72">
        <f t="shared" si="61"/>
        <v>693330247.30599999</v>
      </c>
      <c r="N290" s="66"/>
      <c r="O290" s="184"/>
      <c r="P290" s="73">
        <v>2</v>
      </c>
      <c r="Q290" s="184"/>
      <c r="R290" s="71" t="s">
        <v>294</v>
      </c>
      <c r="S290" s="88">
        <v>341721853.88999999</v>
      </c>
      <c r="T290" s="74">
        <v>0</v>
      </c>
      <c r="U290" s="71">
        <v>56944681.490000002</v>
      </c>
      <c r="V290" s="71">
        <v>16868102.859999999</v>
      </c>
      <c r="W290" s="71">
        <v>12466039.147299999</v>
      </c>
      <c r="X290" s="71">
        <f t="shared" si="66"/>
        <v>6233019.5736499997</v>
      </c>
      <c r="Y290" s="71">
        <f t="shared" si="58"/>
        <v>6233019.5736499997</v>
      </c>
      <c r="Z290" s="71">
        <v>188023199.25999999</v>
      </c>
      <c r="AA290" s="72">
        <f t="shared" si="64"/>
        <v>609790857.07365</v>
      </c>
    </row>
    <row r="291" spans="1:27" ht="24.95" customHeight="1">
      <c r="A291" s="182"/>
      <c r="B291" s="184"/>
      <c r="C291" s="67">
        <v>14</v>
      </c>
      <c r="D291" s="71" t="s">
        <v>701</v>
      </c>
      <c r="E291" s="71">
        <v>269215652.49000001</v>
      </c>
      <c r="F291" s="71">
        <v>0</v>
      </c>
      <c r="G291" s="71">
        <v>44862215.890000001</v>
      </c>
      <c r="H291" s="71">
        <v>13289045.65</v>
      </c>
      <c r="I291" s="71">
        <v>9821007.4211999997</v>
      </c>
      <c r="J291" s="71">
        <v>0</v>
      </c>
      <c r="K291" s="71">
        <f t="shared" si="63"/>
        <v>9821007.4211999997</v>
      </c>
      <c r="L291" s="86">
        <v>154724442.74000001</v>
      </c>
      <c r="M291" s="72">
        <f t="shared" si="61"/>
        <v>491912364.19120002</v>
      </c>
      <c r="N291" s="66"/>
      <c r="O291" s="184"/>
      <c r="P291" s="73">
        <v>3</v>
      </c>
      <c r="Q291" s="184"/>
      <c r="R291" s="71" t="s">
        <v>702</v>
      </c>
      <c r="S291" s="88">
        <v>340232763.83999997</v>
      </c>
      <c r="T291" s="74">
        <v>0</v>
      </c>
      <c r="U291" s="71">
        <v>56696538.869999997</v>
      </c>
      <c r="V291" s="71">
        <v>16794598.27</v>
      </c>
      <c r="W291" s="71">
        <v>12411717.029200001</v>
      </c>
      <c r="X291" s="71">
        <f t="shared" si="66"/>
        <v>6205858.5146000003</v>
      </c>
      <c r="Y291" s="71">
        <f t="shared" si="58"/>
        <v>6205858.5146000003</v>
      </c>
      <c r="Z291" s="71">
        <v>185856861.94999999</v>
      </c>
      <c r="AA291" s="72">
        <f t="shared" si="64"/>
        <v>605786621.44459999</v>
      </c>
    </row>
    <row r="292" spans="1:27" ht="24.95" customHeight="1">
      <c r="A292" s="182"/>
      <c r="B292" s="184"/>
      <c r="C292" s="67">
        <v>15</v>
      </c>
      <c r="D292" s="71" t="s">
        <v>703</v>
      </c>
      <c r="E292" s="71">
        <v>297978190.27999997</v>
      </c>
      <c r="F292" s="71">
        <v>0</v>
      </c>
      <c r="G292" s="71">
        <v>49655217.969999999</v>
      </c>
      <c r="H292" s="71">
        <v>14708824.470000001</v>
      </c>
      <c r="I292" s="71">
        <v>10870266.980599999</v>
      </c>
      <c r="J292" s="71">
        <v>0</v>
      </c>
      <c r="K292" s="71">
        <f t="shared" si="63"/>
        <v>10870266.980599999</v>
      </c>
      <c r="L292" s="86">
        <v>168095937.47999999</v>
      </c>
      <c r="M292" s="72">
        <f t="shared" si="61"/>
        <v>541308437.18060005</v>
      </c>
      <c r="N292" s="66"/>
      <c r="O292" s="184"/>
      <c r="P292" s="73">
        <v>4</v>
      </c>
      <c r="Q292" s="184"/>
      <c r="R292" s="71" t="s">
        <v>704</v>
      </c>
      <c r="S292" s="88">
        <v>258302168.25</v>
      </c>
      <c r="T292" s="74">
        <v>0</v>
      </c>
      <c r="U292" s="71">
        <v>43043588.030000001</v>
      </c>
      <c r="V292" s="71">
        <v>12750333.33</v>
      </c>
      <c r="W292" s="71">
        <v>9422882.6882000007</v>
      </c>
      <c r="X292" s="71">
        <f t="shared" si="66"/>
        <v>4711441.3441000003</v>
      </c>
      <c r="Y292" s="71">
        <f t="shared" si="58"/>
        <v>4711441.3441000003</v>
      </c>
      <c r="Z292" s="71">
        <v>161924827.22</v>
      </c>
      <c r="AA292" s="72">
        <f t="shared" si="64"/>
        <v>480732358.17409998</v>
      </c>
    </row>
    <row r="293" spans="1:27" ht="24.95" customHeight="1">
      <c r="A293" s="182"/>
      <c r="B293" s="184"/>
      <c r="C293" s="67">
        <v>16</v>
      </c>
      <c r="D293" s="71" t="s">
        <v>705</v>
      </c>
      <c r="E293" s="71">
        <v>338350261.89999998</v>
      </c>
      <c r="F293" s="71">
        <v>0</v>
      </c>
      <c r="G293" s="71">
        <v>56382837.909999996</v>
      </c>
      <c r="H293" s="71">
        <v>16701674.050000001</v>
      </c>
      <c r="I293" s="71">
        <v>12343043.215700001</v>
      </c>
      <c r="J293" s="71">
        <v>0</v>
      </c>
      <c r="K293" s="71">
        <f t="shared" si="63"/>
        <v>12343043.215700001</v>
      </c>
      <c r="L293" s="86">
        <v>182410001.59999999</v>
      </c>
      <c r="M293" s="72">
        <f t="shared" si="61"/>
        <v>606187818.67569995</v>
      </c>
      <c r="N293" s="66"/>
      <c r="O293" s="184"/>
      <c r="P293" s="73">
        <v>5</v>
      </c>
      <c r="Q293" s="184"/>
      <c r="R293" s="71" t="s">
        <v>706</v>
      </c>
      <c r="S293" s="88">
        <v>449410520.45999998</v>
      </c>
      <c r="T293" s="74">
        <v>0</v>
      </c>
      <c r="U293" s="71">
        <v>74889968.719999999</v>
      </c>
      <c r="V293" s="71">
        <v>22183839.859999999</v>
      </c>
      <c r="W293" s="71">
        <v>16394529.871200001</v>
      </c>
      <c r="X293" s="71">
        <f t="shared" si="66"/>
        <v>8197264.9356000004</v>
      </c>
      <c r="Y293" s="71">
        <f t="shared" si="58"/>
        <v>8197264.9356000004</v>
      </c>
      <c r="Z293" s="71">
        <v>250510883.24000001</v>
      </c>
      <c r="AA293" s="72">
        <f t="shared" si="64"/>
        <v>805192477.21560001</v>
      </c>
    </row>
    <row r="294" spans="1:27" ht="24.95" customHeight="1">
      <c r="A294" s="182"/>
      <c r="B294" s="185"/>
      <c r="C294" s="67">
        <v>17</v>
      </c>
      <c r="D294" s="71" t="s">
        <v>707</v>
      </c>
      <c r="E294" s="71">
        <v>280200779.02999997</v>
      </c>
      <c r="F294" s="71">
        <v>0</v>
      </c>
      <c r="G294" s="71">
        <v>46692782.259999998</v>
      </c>
      <c r="H294" s="71">
        <v>13831294.390000001</v>
      </c>
      <c r="I294" s="71">
        <v>10221745.670499999</v>
      </c>
      <c r="J294" s="71">
        <v>0</v>
      </c>
      <c r="K294" s="71">
        <f t="shared" si="63"/>
        <v>10221745.670499999</v>
      </c>
      <c r="L294" s="86">
        <v>154181376.38999999</v>
      </c>
      <c r="M294" s="72">
        <f t="shared" si="61"/>
        <v>505127977.74049997</v>
      </c>
      <c r="N294" s="66"/>
      <c r="O294" s="184"/>
      <c r="P294" s="73">
        <v>6</v>
      </c>
      <c r="Q294" s="184"/>
      <c r="R294" s="71" t="s">
        <v>708</v>
      </c>
      <c r="S294" s="88">
        <v>388625759.13</v>
      </c>
      <c r="T294" s="74">
        <v>0</v>
      </c>
      <c r="U294" s="71">
        <v>64760769.090000004</v>
      </c>
      <c r="V294" s="71">
        <v>19183377.370000001</v>
      </c>
      <c r="W294" s="71">
        <v>14177097.1678</v>
      </c>
      <c r="X294" s="71">
        <f t="shared" si="66"/>
        <v>7088548.5839</v>
      </c>
      <c r="Y294" s="71">
        <f t="shared" si="58"/>
        <v>7088548.5839</v>
      </c>
      <c r="Z294" s="71">
        <v>218915607.47</v>
      </c>
      <c r="AA294" s="72">
        <f t="shared" si="64"/>
        <v>698574061.64390004</v>
      </c>
    </row>
    <row r="295" spans="1:27" ht="24.95" customHeight="1">
      <c r="A295" s="67"/>
      <c r="B295" s="175" t="s">
        <v>709</v>
      </c>
      <c r="C295" s="176"/>
      <c r="D295" s="75"/>
      <c r="E295" s="75">
        <f t="shared" ref="E295:M295" si="67">SUM(E278:E294)</f>
        <v>5441545578.4300003</v>
      </c>
      <c r="F295" s="71">
        <v>0</v>
      </c>
      <c r="G295" s="75">
        <f t="shared" si="67"/>
        <v>906781571.80999994</v>
      </c>
      <c r="H295" s="75">
        <f t="shared" si="67"/>
        <v>268606029.95999998</v>
      </c>
      <c r="I295" s="75">
        <f t="shared" si="67"/>
        <v>198507995.40599999</v>
      </c>
      <c r="J295" s="75">
        <f t="shared" si="67"/>
        <v>0</v>
      </c>
      <c r="K295" s="75">
        <f t="shared" si="67"/>
        <v>198507995.40599999</v>
      </c>
      <c r="L295" s="75">
        <f t="shared" si="67"/>
        <v>2915204734.1300001</v>
      </c>
      <c r="M295" s="75">
        <f t="shared" si="67"/>
        <v>9730645909.7360001</v>
      </c>
      <c r="N295" s="66"/>
      <c r="O295" s="184"/>
      <c r="P295" s="73">
        <v>7</v>
      </c>
      <c r="Q295" s="184"/>
      <c r="R295" s="71" t="s">
        <v>710</v>
      </c>
      <c r="S295" s="88">
        <v>341152596.64999998</v>
      </c>
      <c r="T295" s="74">
        <v>0</v>
      </c>
      <c r="U295" s="71">
        <v>56849820.210000001</v>
      </c>
      <c r="V295" s="71">
        <v>16840003.129999999</v>
      </c>
      <c r="W295" s="71">
        <v>12445272.5999</v>
      </c>
      <c r="X295" s="71">
        <f t="shared" si="66"/>
        <v>6222636.2999499999</v>
      </c>
      <c r="Y295" s="71">
        <f t="shared" si="58"/>
        <v>6222636.2999499999</v>
      </c>
      <c r="Z295" s="71">
        <v>182620629.80000001</v>
      </c>
      <c r="AA295" s="72">
        <f t="shared" si="64"/>
        <v>603685686.08994997</v>
      </c>
    </row>
    <row r="296" spans="1:27" ht="24.95" customHeight="1">
      <c r="A296" s="182">
        <v>15</v>
      </c>
      <c r="B296" s="183" t="s">
        <v>711</v>
      </c>
      <c r="C296" s="67">
        <v>1</v>
      </c>
      <c r="D296" s="71" t="s">
        <v>712</v>
      </c>
      <c r="E296" s="71">
        <v>447065277.30000001</v>
      </c>
      <c r="F296" s="71">
        <v>0</v>
      </c>
      <c r="G296" s="71">
        <v>74499156.349999994</v>
      </c>
      <c r="H296" s="71">
        <v>22068073.77</v>
      </c>
      <c r="I296" s="71">
        <v>16308975.2228</v>
      </c>
      <c r="J296" s="71">
        <f t="shared" ref="J296:J306" si="68">I296/2</f>
        <v>8154487.6113999998</v>
      </c>
      <c r="K296" s="71">
        <f t="shared" ref="K296:K306" si="69">I296-J296</f>
        <v>8154487.6113999998</v>
      </c>
      <c r="L296" s="86">
        <v>229384782.68000001</v>
      </c>
      <c r="M296" s="72">
        <f t="shared" si="61"/>
        <v>781171777.71140003</v>
      </c>
      <c r="N296" s="66"/>
      <c r="O296" s="184"/>
      <c r="P296" s="73">
        <v>8</v>
      </c>
      <c r="Q296" s="184"/>
      <c r="R296" s="71" t="s">
        <v>713</v>
      </c>
      <c r="S296" s="88">
        <v>301292775.14999998</v>
      </c>
      <c r="T296" s="74">
        <v>0</v>
      </c>
      <c r="U296" s="71">
        <v>50207561.859999999</v>
      </c>
      <c r="V296" s="71">
        <v>14872439.279999999</v>
      </c>
      <c r="W296" s="71">
        <v>10991183.2886</v>
      </c>
      <c r="X296" s="71">
        <f t="shared" si="66"/>
        <v>5495591.6442999998</v>
      </c>
      <c r="Y296" s="71">
        <f t="shared" si="58"/>
        <v>5495591.6442999998</v>
      </c>
      <c r="Z296" s="71">
        <v>171157728.47999999</v>
      </c>
      <c r="AA296" s="72">
        <f t="shared" si="64"/>
        <v>543026096.41429996</v>
      </c>
    </row>
    <row r="297" spans="1:27" ht="24.95" customHeight="1">
      <c r="A297" s="182"/>
      <c r="B297" s="184"/>
      <c r="C297" s="67">
        <v>2</v>
      </c>
      <c r="D297" s="71" t="s">
        <v>714</v>
      </c>
      <c r="E297" s="71">
        <v>324673331.60000002</v>
      </c>
      <c r="F297" s="71">
        <v>0</v>
      </c>
      <c r="G297" s="71">
        <v>54103708.170000002</v>
      </c>
      <c r="H297" s="71">
        <v>16026552.27</v>
      </c>
      <c r="I297" s="71">
        <v>11844107.7612</v>
      </c>
      <c r="J297" s="71">
        <f t="shared" si="68"/>
        <v>5922053.8805999998</v>
      </c>
      <c r="K297" s="71">
        <f t="shared" si="69"/>
        <v>5922053.8805999998</v>
      </c>
      <c r="L297" s="86">
        <v>197088443.56</v>
      </c>
      <c r="M297" s="72">
        <f t="shared" si="61"/>
        <v>597814089.4806</v>
      </c>
      <c r="N297" s="66"/>
      <c r="O297" s="184"/>
      <c r="P297" s="73">
        <v>9</v>
      </c>
      <c r="Q297" s="184"/>
      <c r="R297" s="71" t="s">
        <v>715</v>
      </c>
      <c r="S297" s="88">
        <v>309028685.10000002</v>
      </c>
      <c r="T297" s="74">
        <v>0</v>
      </c>
      <c r="U297" s="71">
        <v>51496677.329999998</v>
      </c>
      <c r="V297" s="71">
        <v>15254299.91</v>
      </c>
      <c r="W297" s="71">
        <v>11273389.870200001</v>
      </c>
      <c r="X297" s="71">
        <f t="shared" si="66"/>
        <v>5636694.9351000004</v>
      </c>
      <c r="Y297" s="71">
        <f t="shared" si="58"/>
        <v>5636694.9351000004</v>
      </c>
      <c r="Z297" s="71">
        <v>176111308.11000001</v>
      </c>
      <c r="AA297" s="72">
        <f t="shared" si="64"/>
        <v>557527665.38510001</v>
      </c>
    </row>
    <row r="298" spans="1:27" ht="24.95" customHeight="1">
      <c r="A298" s="182"/>
      <c r="B298" s="184"/>
      <c r="C298" s="67">
        <v>3</v>
      </c>
      <c r="D298" s="71" t="s">
        <v>716</v>
      </c>
      <c r="E298" s="71">
        <v>326776574.93000001</v>
      </c>
      <c r="F298" s="71">
        <v>0</v>
      </c>
      <c r="G298" s="71">
        <v>54454193.57</v>
      </c>
      <c r="H298" s="71">
        <v>16130372.74</v>
      </c>
      <c r="I298" s="71">
        <v>11920834.237199999</v>
      </c>
      <c r="J298" s="71">
        <f t="shared" si="68"/>
        <v>5960417.1185999997</v>
      </c>
      <c r="K298" s="71">
        <f t="shared" si="69"/>
        <v>5960417.1185999997</v>
      </c>
      <c r="L298" s="86">
        <v>194406618.49000001</v>
      </c>
      <c r="M298" s="72">
        <f t="shared" si="61"/>
        <v>597728176.84860003</v>
      </c>
      <c r="N298" s="66"/>
      <c r="O298" s="184"/>
      <c r="P298" s="73">
        <v>10</v>
      </c>
      <c r="Q298" s="184"/>
      <c r="R298" s="71" t="s">
        <v>717</v>
      </c>
      <c r="S298" s="88">
        <v>293158493.19999999</v>
      </c>
      <c r="T298" s="74">
        <v>0</v>
      </c>
      <c r="U298" s="71">
        <v>48852061.5</v>
      </c>
      <c r="V298" s="71">
        <v>14470914.17</v>
      </c>
      <c r="W298" s="71">
        <v>10694444.066099999</v>
      </c>
      <c r="X298" s="71">
        <f t="shared" si="66"/>
        <v>5347222.0330499997</v>
      </c>
      <c r="Y298" s="71">
        <f t="shared" si="58"/>
        <v>5347222.0330499997</v>
      </c>
      <c r="Z298" s="71">
        <v>167260898.75999999</v>
      </c>
      <c r="AA298" s="72">
        <f t="shared" si="64"/>
        <v>529089589.66305</v>
      </c>
    </row>
    <row r="299" spans="1:27" ht="24.95" customHeight="1">
      <c r="A299" s="182"/>
      <c r="B299" s="184"/>
      <c r="C299" s="67">
        <v>4</v>
      </c>
      <c r="D299" s="71" t="s">
        <v>718</v>
      </c>
      <c r="E299" s="71">
        <v>356067173.10000002</v>
      </c>
      <c r="F299" s="71">
        <v>0</v>
      </c>
      <c r="G299" s="71">
        <v>59335191.859999999</v>
      </c>
      <c r="H299" s="71">
        <v>17576217.710000001</v>
      </c>
      <c r="I299" s="71">
        <v>12989357.479900001</v>
      </c>
      <c r="J299" s="71">
        <f t="shared" si="68"/>
        <v>6494678.7399500003</v>
      </c>
      <c r="K299" s="71">
        <f t="shared" si="69"/>
        <v>6494678.7399500003</v>
      </c>
      <c r="L299" s="86">
        <v>195707194.11000001</v>
      </c>
      <c r="M299" s="72">
        <f t="shared" si="61"/>
        <v>635180455.51995003</v>
      </c>
      <c r="N299" s="66"/>
      <c r="O299" s="184"/>
      <c r="P299" s="73">
        <v>11</v>
      </c>
      <c r="Q299" s="184"/>
      <c r="R299" s="71" t="s">
        <v>719</v>
      </c>
      <c r="S299" s="88">
        <v>405036478.77999997</v>
      </c>
      <c r="T299" s="74">
        <v>0</v>
      </c>
      <c r="U299" s="71">
        <v>67495458.700000003</v>
      </c>
      <c r="V299" s="71">
        <v>19993444.690000001</v>
      </c>
      <c r="W299" s="71">
        <v>14775761.4652</v>
      </c>
      <c r="X299" s="71">
        <f t="shared" si="66"/>
        <v>7387880.7325999998</v>
      </c>
      <c r="Y299" s="71">
        <f t="shared" si="58"/>
        <v>7387880.7325999998</v>
      </c>
      <c r="Z299" s="71">
        <v>215878095.84</v>
      </c>
      <c r="AA299" s="72">
        <f t="shared" si="64"/>
        <v>715791358.74259996</v>
      </c>
    </row>
    <row r="300" spans="1:27" ht="24.95" customHeight="1">
      <c r="A300" s="182"/>
      <c r="B300" s="184"/>
      <c r="C300" s="67">
        <v>5</v>
      </c>
      <c r="D300" s="71" t="s">
        <v>720</v>
      </c>
      <c r="E300" s="71">
        <v>346324056.44</v>
      </c>
      <c r="F300" s="71">
        <v>0</v>
      </c>
      <c r="G300" s="71">
        <v>57711594.57</v>
      </c>
      <c r="H300" s="71">
        <v>17095277.170000002</v>
      </c>
      <c r="I300" s="71">
        <v>12633927.8454</v>
      </c>
      <c r="J300" s="71">
        <f t="shared" si="68"/>
        <v>6316963.9227</v>
      </c>
      <c r="K300" s="71">
        <f t="shared" si="69"/>
        <v>6316963.9227</v>
      </c>
      <c r="L300" s="86">
        <v>203155219</v>
      </c>
      <c r="M300" s="72">
        <f t="shared" si="61"/>
        <v>630603111.1027</v>
      </c>
      <c r="N300" s="66"/>
      <c r="O300" s="184"/>
      <c r="P300" s="73">
        <v>12</v>
      </c>
      <c r="Q300" s="184"/>
      <c r="R300" s="71" t="s">
        <v>721</v>
      </c>
      <c r="S300" s="88">
        <v>272691755.25</v>
      </c>
      <c r="T300" s="74">
        <v>0</v>
      </c>
      <c r="U300" s="71">
        <v>45441475.200000003</v>
      </c>
      <c r="V300" s="71">
        <v>13460633.33</v>
      </c>
      <c r="W300" s="71">
        <v>9947815.9132000003</v>
      </c>
      <c r="X300" s="71">
        <f t="shared" si="66"/>
        <v>4973907.9566000002</v>
      </c>
      <c r="Y300" s="71">
        <f t="shared" si="58"/>
        <v>4973907.9566000002</v>
      </c>
      <c r="Z300" s="71">
        <v>164968524.69999999</v>
      </c>
      <c r="AA300" s="72">
        <f t="shared" si="64"/>
        <v>501536296.43660003</v>
      </c>
    </row>
    <row r="301" spans="1:27" ht="24.95" customHeight="1">
      <c r="A301" s="182"/>
      <c r="B301" s="184"/>
      <c r="C301" s="67">
        <v>6</v>
      </c>
      <c r="D301" s="71" t="s">
        <v>100</v>
      </c>
      <c r="E301" s="71">
        <v>377102904.25999999</v>
      </c>
      <c r="F301" s="71">
        <v>0</v>
      </c>
      <c r="G301" s="71">
        <v>62840595.439999998</v>
      </c>
      <c r="H301" s="71">
        <v>18614585.239999998</v>
      </c>
      <c r="I301" s="71">
        <v>13756742.548</v>
      </c>
      <c r="J301" s="71">
        <f t="shared" si="68"/>
        <v>6878371.2740000002</v>
      </c>
      <c r="K301" s="71">
        <f t="shared" si="69"/>
        <v>6878371.2740000002</v>
      </c>
      <c r="L301" s="86">
        <v>211380599.44</v>
      </c>
      <c r="M301" s="72">
        <f t="shared" si="61"/>
        <v>676817055.65400004</v>
      </c>
      <c r="N301" s="66"/>
      <c r="O301" s="184"/>
      <c r="P301" s="73">
        <v>13</v>
      </c>
      <c r="Q301" s="184"/>
      <c r="R301" s="71" t="s">
        <v>722</v>
      </c>
      <c r="S301" s="88">
        <v>364048769.94999999</v>
      </c>
      <c r="T301" s="74">
        <v>0</v>
      </c>
      <c r="U301" s="71">
        <v>60665248.700000003</v>
      </c>
      <c r="V301" s="71">
        <v>17970205.960000001</v>
      </c>
      <c r="W301" s="71">
        <v>13280526.738500001</v>
      </c>
      <c r="X301" s="71">
        <f t="shared" si="66"/>
        <v>6640263.3692500005</v>
      </c>
      <c r="Y301" s="71">
        <f t="shared" si="58"/>
        <v>6640263.3692500005</v>
      </c>
      <c r="Z301" s="71">
        <v>189267071.22999999</v>
      </c>
      <c r="AA301" s="72">
        <f t="shared" si="64"/>
        <v>638591559.20924997</v>
      </c>
    </row>
    <row r="302" spans="1:27" ht="24.95" customHeight="1">
      <c r="A302" s="182"/>
      <c r="B302" s="184"/>
      <c r="C302" s="67">
        <v>7</v>
      </c>
      <c r="D302" s="71" t="s">
        <v>723</v>
      </c>
      <c r="E302" s="71">
        <v>295683523.98000002</v>
      </c>
      <c r="F302" s="71">
        <v>0</v>
      </c>
      <c r="G302" s="71">
        <v>49272833.75</v>
      </c>
      <c r="H302" s="71">
        <v>14595554.949999999</v>
      </c>
      <c r="I302" s="71">
        <v>10786557.3803</v>
      </c>
      <c r="J302" s="71">
        <f t="shared" si="68"/>
        <v>5393278.6901500002</v>
      </c>
      <c r="K302" s="71">
        <f t="shared" si="69"/>
        <v>5393278.6901500002</v>
      </c>
      <c r="L302" s="86">
        <v>180916561.56</v>
      </c>
      <c r="M302" s="72">
        <f t="shared" si="61"/>
        <v>545861752.93015003</v>
      </c>
      <c r="N302" s="66"/>
      <c r="O302" s="184"/>
      <c r="P302" s="73">
        <v>14</v>
      </c>
      <c r="Q302" s="184"/>
      <c r="R302" s="71" t="s">
        <v>724</v>
      </c>
      <c r="S302" s="88">
        <v>363522235.04000002</v>
      </c>
      <c r="T302" s="74">
        <v>0</v>
      </c>
      <c r="U302" s="71">
        <v>60577506.689999998</v>
      </c>
      <c r="V302" s="71">
        <v>17944215.100000001</v>
      </c>
      <c r="W302" s="71">
        <v>13261318.705</v>
      </c>
      <c r="X302" s="71">
        <f t="shared" si="66"/>
        <v>6630659.3525</v>
      </c>
      <c r="Y302" s="71">
        <f t="shared" si="58"/>
        <v>6630659.3525</v>
      </c>
      <c r="Z302" s="71">
        <v>190618680.13</v>
      </c>
      <c r="AA302" s="72">
        <f t="shared" si="64"/>
        <v>639293296.3125</v>
      </c>
    </row>
    <row r="303" spans="1:27" ht="24.95" customHeight="1">
      <c r="A303" s="182"/>
      <c r="B303" s="184"/>
      <c r="C303" s="67">
        <v>8</v>
      </c>
      <c r="D303" s="71" t="s">
        <v>725</v>
      </c>
      <c r="E303" s="71">
        <v>317175044.80000001</v>
      </c>
      <c r="F303" s="71">
        <v>0</v>
      </c>
      <c r="G303" s="71">
        <v>52854190.329999998</v>
      </c>
      <c r="H303" s="71">
        <v>15656421.210000001</v>
      </c>
      <c r="I303" s="71">
        <v>11570569.690099999</v>
      </c>
      <c r="J303" s="71">
        <f t="shared" si="68"/>
        <v>5785284.8450499997</v>
      </c>
      <c r="K303" s="71">
        <f t="shared" si="69"/>
        <v>5785284.8450499997</v>
      </c>
      <c r="L303" s="86">
        <v>192642103.88999999</v>
      </c>
      <c r="M303" s="72">
        <f t="shared" si="61"/>
        <v>584113045.07505</v>
      </c>
      <c r="N303" s="66"/>
      <c r="O303" s="184"/>
      <c r="P303" s="73">
        <v>15</v>
      </c>
      <c r="Q303" s="184"/>
      <c r="R303" s="71" t="s">
        <v>726</v>
      </c>
      <c r="S303" s="88">
        <v>287282995.62</v>
      </c>
      <c r="T303" s="74">
        <v>0</v>
      </c>
      <c r="U303" s="71">
        <v>47872965.969999999</v>
      </c>
      <c r="V303" s="71">
        <v>14180887.359999999</v>
      </c>
      <c r="W303" s="71">
        <v>10480105.468699999</v>
      </c>
      <c r="X303" s="71">
        <f t="shared" si="66"/>
        <v>5240052.7343499996</v>
      </c>
      <c r="Y303" s="71">
        <f t="shared" si="58"/>
        <v>5240052.7343499996</v>
      </c>
      <c r="Z303" s="71">
        <v>173769447.22</v>
      </c>
      <c r="AA303" s="72">
        <f t="shared" si="64"/>
        <v>528346348.90434998</v>
      </c>
    </row>
    <row r="304" spans="1:27" ht="24.95" customHeight="1">
      <c r="A304" s="182"/>
      <c r="B304" s="184"/>
      <c r="C304" s="67">
        <v>9</v>
      </c>
      <c r="D304" s="71" t="s">
        <v>727</v>
      </c>
      <c r="E304" s="71">
        <v>289162947.05000001</v>
      </c>
      <c r="F304" s="71">
        <v>0</v>
      </c>
      <c r="G304" s="71">
        <v>48186241.920000002</v>
      </c>
      <c r="H304" s="71">
        <v>14273685.68</v>
      </c>
      <c r="I304" s="71">
        <v>10548686.239399999</v>
      </c>
      <c r="J304" s="71">
        <f t="shared" si="68"/>
        <v>5274343.1196999997</v>
      </c>
      <c r="K304" s="71">
        <f t="shared" si="69"/>
        <v>5274343.1196999997</v>
      </c>
      <c r="L304" s="86">
        <v>177921577.68000001</v>
      </c>
      <c r="M304" s="72">
        <f t="shared" si="61"/>
        <v>534818795.4497</v>
      </c>
      <c r="N304" s="66"/>
      <c r="O304" s="184"/>
      <c r="P304" s="73">
        <v>16</v>
      </c>
      <c r="Q304" s="184"/>
      <c r="R304" s="71" t="s">
        <v>728</v>
      </c>
      <c r="S304" s="88">
        <v>366050714.92000002</v>
      </c>
      <c r="T304" s="74">
        <v>0</v>
      </c>
      <c r="U304" s="71">
        <v>60998853.700000003</v>
      </c>
      <c r="V304" s="71">
        <v>18069026.140000001</v>
      </c>
      <c r="W304" s="71">
        <v>13353557.842700001</v>
      </c>
      <c r="X304" s="71">
        <f t="shared" si="66"/>
        <v>6676778.9213500004</v>
      </c>
      <c r="Y304" s="71">
        <f t="shared" si="58"/>
        <v>6676778.9213500004</v>
      </c>
      <c r="Z304" s="71">
        <v>193476544.27000001</v>
      </c>
      <c r="AA304" s="72">
        <f t="shared" si="64"/>
        <v>645271917.95134997</v>
      </c>
    </row>
    <row r="305" spans="1:27" ht="24.95" customHeight="1">
      <c r="A305" s="182"/>
      <c r="B305" s="184"/>
      <c r="C305" s="67">
        <v>10</v>
      </c>
      <c r="D305" s="71" t="s">
        <v>729</v>
      </c>
      <c r="E305" s="71">
        <v>274234449.06</v>
      </c>
      <c r="F305" s="71">
        <v>0</v>
      </c>
      <c r="G305" s="71">
        <v>45698550.369999997</v>
      </c>
      <c r="H305" s="71">
        <v>13536783.91</v>
      </c>
      <c r="I305" s="71">
        <v>10004093.500499999</v>
      </c>
      <c r="J305" s="71">
        <f t="shared" si="68"/>
        <v>5002046.7502499996</v>
      </c>
      <c r="K305" s="71">
        <f t="shared" si="69"/>
        <v>5002046.7502499996</v>
      </c>
      <c r="L305" s="86">
        <v>181358592.31999999</v>
      </c>
      <c r="M305" s="72">
        <f t="shared" si="61"/>
        <v>519830422.41025001</v>
      </c>
      <c r="N305" s="66"/>
      <c r="O305" s="185"/>
      <c r="P305" s="73">
        <v>17</v>
      </c>
      <c r="Q305" s="185"/>
      <c r="R305" s="71" t="s">
        <v>730</v>
      </c>
      <c r="S305" s="88">
        <v>388930514.10000002</v>
      </c>
      <c r="T305" s="74">
        <v>0</v>
      </c>
      <c r="U305" s="71">
        <v>64811553.600000001</v>
      </c>
      <c r="V305" s="71">
        <v>19198420.719999999</v>
      </c>
      <c r="W305" s="71">
        <v>14188214.6522</v>
      </c>
      <c r="X305" s="71">
        <f t="shared" si="66"/>
        <v>7094107.3261000002</v>
      </c>
      <c r="Y305" s="71">
        <f t="shared" si="58"/>
        <v>7094107.3261000002</v>
      </c>
      <c r="Z305" s="71">
        <v>181542229.40000001</v>
      </c>
      <c r="AA305" s="72">
        <f t="shared" si="64"/>
        <v>661576825.14610004</v>
      </c>
    </row>
    <row r="306" spans="1:27" ht="24.95" customHeight="1">
      <c r="A306" s="182"/>
      <c r="B306" s="185"/>
      <c r="C306" s="67">
        <v>11</v>
      </c>
      <c r="D306" s="71" t="s">
        <v>731</v>
      </c>
      <c r="E306" s="71">
        <v>374285548.33999997</v>
      </c>
      <c r="F306" s="71">
        <v>0</v>
      </c>
      <c r="G306" s="71">
        <v>62371110</v>
      </c>
      <c r="H306" s="71">
        <v>18475514.68</v>
      </c>
      <c r="I306" s="71">
        <v>13653965.1908</v>
      </c>
      <c r="J306" s="71">
        <f t="shared" si="68"/>
        <v>6826982.5954</v>
      </c>
      <c r="K306" s="71">
        <f t="shared" si="69"/>
        <v>6826982.5954</v>
      </c>
      <c r="L306" s="86">
        <v>208093849.47999999</v>
      </c>
      <c r="M306" s="72">
        <f t="shared" si="61"/>
        <v>670053005.09539998</v>
      </c>
      <c r="N306" s="66"/>
      <c r="O306" s="67"/>
      <c r="P306" s="176" t="s">
        <v>732</v>
      </c>
      <c r="Q306" s="177"/>
      <c r="R306" s="75"/>
      <c r="S306" s="75">
        <f t="shared" ref="S306:X306" si="70">SUM(S289:S305)</f>
        <v>5809245530.2799997</v>
      </c>
      <c r="T306" s="74">
        <v>0</v>
      </c>
      <c r="U306" s="75">
        <f t="shared" si="70"/>
        <v>968055255.09000003</v>
      </c>
      <c r="V306" s="75">
        <f t="shared" si="70"/>
        <v>286756465.87</v>
      </c>
      <c r="W306" s="75">
        <f t="shared" si="70"/>
        <v>211921717.53709999</v>
      </c>
      <c r="X306" s="75">
        <f t="shared" si="70"/>
        <v>105960858.76854999</v>
      </c>
      <c r="Y306" s="75">
        <f t="shared" si="58"/>
        <v>105960858.76854999</v>
      </c>
      <c r="Z306" s="75">
        <f>SUM(Z289:Z305)</f>
        <v>3196937969.29</v>
      </c>
      <c r="AA306" s="75">
        <f>SUM(AA289:AA305)</f>
        <v>10366956079.2985</v>
      </c>
    </row>
    <row r="307" spans="1:27" ht="24.95" customHeight="1">
      <c r="A307" s="67"/>
      <c r="B307" s="175" t="s">
        <v>733</v>
      </c>
      <c r="C307" s="176"/>
      <c r="D307" s="75"/>
      <c r="E307" s="75">
        <f t="shared" ref="E307:M307" si="71">SUM(E296:E306)</f>
        <v>3728550830.8600001</v>
      </c>
      <c r="F307" s="71">
        <v>0</v>
      </c>
      <c r="G307" s="75">
        <f t="shared" si="71"/>
        <v>621327366.33000004</v>
      </c>
      <c r="H307" s="75">
        <f t="shared" si="71"/>
        <v>184049039.33000001</v>
      </c>
      <c r="I307" s="75">
        <f t="shared" si="71"/>
        <v>136017817.09560001</v>
      </c>
      <c r="J307" s="75">
        <f t="shared" si="71"/>
        <v>68008908.547800004</v>
      </c>
      <c r="K307" s="75">
        <f t="shared" si="71"/>
        <v>68008908.547800004</v>
      </c>
      <c r="L307" s="75">
        <f t="shared" si="71"/>
        <v>2172055542.21</v>
      </c>
      <c r="M307" s="75">
        <f t="shared" si="71"/>
        <v>6773991687.2777996</v>
      </c>
      <c r="N307" s="66"/>
      <c r="O307" s="183">
        <v>32</v>
      </c>
      <c r="P307" s="73">
        <v>1</v>
      </c>
      <c r="Q307" s="183" t="s">
        <v>117</v>
      </c>
      <c r="R307" s="71" t="s">
        <v>734</v>
      </c>
      <c r="S307" s="71">
        <v>258777474</v>
      </c>
      <c r="T307" s="74">
        <v>0</v>
      </c>
      <c r="U307" s="71">
        <v>43122793.189999998</v>
      </c>
      <c r="V307" s="71">
        <v>12773795.41</v>
      </c>
      <c r="W307" s="71">
        <v>9440221.8779000007</v>
      </c>
      <c r="X307" s="71">
        <v>9440221.8779000007</v>
      </c>
      <c r="Y307" s="71">
        <f t="shared" si="58"/>
        <v>0</v>
      </c>
      <c r="Z307" s="71">
        <v>584498695.40999997</v>
      </c>
      <c r="AA307" s="72">
        <f t="shared" si="64"/>
        <v>899172758.00999999</v>
      </c>
    </row>
    <row r="308" spans="1:27" ht="24.95" customHeight="1">
      <c r="A308" s="182">
        <v>16</v>
      </c>
      <c r="B308" s="183" t="s">
        <v>735</v>
      </c>
      <c r="C308" s="67">
        <v>1</v>
      </c>
      <c r="D308" s="71" t="s">
        <v>736</v>
      </c>
      <c r="E308" s="71">
        <v>292577581.56</v>
      </c>
      <c r="F308" s="71">
        <v>0</v>
      </c>
      <c r="G308" s="71">
        <v>48755258.130000003</v>
      </c>
      <c r="H308" s="71">
        <v>14442239.16</v>
      </c>
      <c r="I308" s="71">
        <v>10673252.3654</v>
      </c>
      <c r="J308" s="71">
        <v>10673252.3654</v>
      </c>
      <c r="K308" s="71">
        <f t="shared" ref="K308:K334" si="72">I308-J308</f>
        <v>0</v>
      </c>
      <c r="L308" s="86">
        <v>170729333.28</v>
      </c>
      <c r="M308" s="72">
        <f t="shared" si="61"/>
        <v>526504412.13</v>
      </c>
      <c r="N308" s="66"/>
      <c r="O308" s="184"/>
      <c r="P308" s="73">
        <v>2</v>
      </c>
      <c r="Q308" s="184"/>
      <c r="R308" s="71" t="s">
        <v>737</v>
      </c>
      <c r="S308" s="71">
        <v>323322356.44999999</v>
      </c>
      <c r="T308" s="74">
        <v>0</v>
      </c>
      <c r="U308" s="71">
        <v>53878581.07</v>
      </c>
      <c r="V308" s="71">
        <v>15959865.32</v>
      </c>
      <c r="W308" s="71">
        <v>11794824.085000001</v>
      </c>
      <c r="X308" s="71">
        <v>11794824.085000001</v>
      </c>
      <c r="Y308" s="71">
        <f t="shared" si="58"/>
        <v>0</v>
      </c>
      <c r="Z308" s="71">
        <v>605808443.90999997</v>
      </c>
      <c r="AA308" s="72">
        <f t="shared" si="64"/>
        <v>998969246.75</v>
      </c>
    </row>
    <row r="309" spans="1:27" ht="24.95" customHeight="1">
      <c r="A309" s="182"/>
      <c r="B309" s="184"/>
      <c r="C309" s="67">
        <v>2</v>
      </c>
      <c r="D309" s="71" t="s">
        <v>738</v>
      </c>
      <c r="E309" s="71">
        <v>275330252.02999997</v>
      </c>
      <c r="F309" s="71">
        <v>0</v>
      </c>
      <c r="G309" s="71">
        <v>45881155.469999999</v>
      </c>
      <c r="H309" s="71">
        <v>13590875.029999999</v>
      </c>
      <c r="I309" s="71">
        <v>10044068.4759</v>
      </c>
      <c r="J309" s="71">
        <v>10044068.4759</v>
      </c>
      <c r="K309" s="71">
        <f t="shared" si="72"/>
        <v>0</v>
      </c>
      <c r="L309" s="86">
        <v>164350172.25999999</v>
      </c>
      <c r="M309" s="72">
        <f t="shared" si="61"/>
        <v>499152454.79000002</v>
      </c>
      <c r="N309" s="66"/>
      <c r="O309" s="184"/>
      <c r="P309" s="73">
        <v>3</v>
      </c>
      <c r="Q309" s="184"/>
      <c r="R309" s="71" t="s">
        <v>739</v>
      </c>
      <c r="S309" s="71">
        <v>297847709.61000001</v>
      </c>
      <c r="T309" s="74">
        <v>0</v>
      </c>
      <c r="U309" s="71">
        <v>49633474.600000001</v>
      </c>
      <c r="V309" s="71">
        <v>14702383.66</v>
      </c>
      <c r="W309" s="71">
        <v>10865507.0362</v>
      </c>
      <c r="X309" s="71">
        <v>10865507.0362</v>
      </c>
      <c r="Y309" s="71">
        <f t="shared" si="58"/>
        <v>0</v>
      </c>
      <c r="Z309" s="71">
        <v>581730268.39999998</v>
      </c>
      <c r="AA309" s="72">
        <f t="shared" si="64"/>
        <v>943913836.26999998</v>
      </c>
    </row>
    <row r="310" spans="1:27" ht="24.95" customHeight="1">
      <c r="A310" s="182"/>
      <c r="B310" s="184"/>
      <c r="C310" s="67">
        <v>3</v>
      </c>
      <c r="D310" s="71" t="s">
        <v>740</v>
      </c>
      <c r="E310" s="71">
        <v>252943032.99000001</v>
      </c>
      <c r="F310" s="71">
        <v>0</v>
      </c>
      <c r="G310" s="71">
        <v>42150539.350000001</v>
      </c>
      <c r="H310" s="71">
        <v>12485795.24</v>
      </c>
      <c r="I310" s="71">
        <v>9227381.0274</v>
      </c>
      <c r="J310" s="71">
        <v>9227381.0274</v>
      </c>
      <c r="K310" s="71">
        <f t="shared" si="72"/>
        <v>0</v>
      </c>
      <c r="L310" s="86">
        <v>154047891.63999999</v>
      </c>
      <c r="M310" s="72">
        <f t="shared" si="61"/>
        <v>461627259.22000003</v>
      </c>
      <c r="N310" s="66"/>
      <c r="O310" s="184"/>
      <c r="P310" s="73">
        <v>4</v>
      </c>
      <c r="Q310" s="184"/>
      <c r="R310" s="71" t="s">
        <v>741</v>
      </c>
      <c r="S310" s="71">
        <v>317946462.29000002</v>
      </c>
      <c r="T310" s="74">
        <v>0</v>
      </c>
      <c r="U310" s="71">
        <v>52982739.68</v>
      </c>
      <c r="V310" s="71">
        <v>15694499.98</v>
      </c>
      <c r="W310" s="71">
        <v>11598711.0584</v>
      </c>
      <c r="X310" s="71">
        <v>11598711.0584</v>
      </c>
      <c r="Y310" s="71">
        <f t="shared" si="58"/>
        <v>0</v>
      </c>
      <c r="Z310" s="71">
        <v>595906955.01999998</v>
      </c>
      <c r="AA310" s="72">
        <f t="shared" si="64"/>
        <v>982530656.97000003</v>
      </c>
    </row>
    <row r="311" spans="1:27" ht="24.95" customHeight="1">
      <c r="A311" s="182"/>
      <c r="B311" s="184"/>
      <c r="C311" s="67">
        <v>4</v>
      </c>
      <c r="D311" s="71" t="s">
        <v>742</v>
      </c>
      <c r="E311" s="71">
        <v>269024427.94</v>
      </c>
      <c r="F311" s="71">
        <v>0</v>
      </c>
      <c r="G311" s="71">
        <v>44830350.149999999</v>
      </c>
      <c r="H311" s="71">
        <v>13279606.41</v>
      </c>
      <c r="I311" s="71">
        <v>9814031.5349000003</v>
      </c>
      <c r="J311" s="71">
        <v>9814031.5349000003</v>
      </c>
      <c r="K311" s="71">
        <f t="shared" si="72"/>
        <v>0</v>
      </c>
      <c r="L311" s="86">
        <v>162981810</v>
      </c>
      <c r="M311" s="72">
        <f t="shared" si="61"/>
        <v>490116194.5</v>
      </c>
      <c r="N311" s="66"/>
      <c r="O311" s="184"/>
      <c r="P311" s="73">
        <v>5</v>
      </c>
      <c r="Q311" s="184"/>
      <c r="R311" s="71" t="s">
        <v>743</v>
      </c>
      <c r="S311" s="71">
        <v>295133861.38999999</v>
      </c>
      <c r="T311" s="74">
        <v>0</v>
      </c>
      <c r="U311" s="71">
        <v>49181237.729999997</v>
      </c>
      <c r="V311" s="71">
        <v>14568422.460000001</v>
      </c>
      <c r="W311" s="71">
        <v>10766505.647299999</v>
      </c>
      <c r="X311" s="71">
        <v>10766505.647299999</v>
      </c>
      <c r="Y311" s="71">
        <f t="shared" si="58"/>
        <v>0</v>
      </c>
      <c r="Z311" s="71">
        <v>598250104.63</v>
      </c>
      <c r="AA311" s="72">
        <f t="shared" si="64"/>
        <v>957133626.21000004</v>
      </c>
    </row>
    <row r="312" spans="1:27" ht="24.95" customHeight="1">
      <c r="A312" s="182"/>
      <c r="B312" s="184"/>
      <c r="C312" s="67">
        <v>5</v>
      </c>
      <c r="D312" s="71" t="s">
        <v>744</v>
      </c>
      <c r="E312" s="71">
        <v>288476591.43000001</v>
      </c>
      <c r="F312" s="71">
        <v>0</v>
      </c>
      <c r="G312" s="71">
        <v>48071867.310000002</v>
      </c>
      <c r="H312" s="71">
        <v>14239805.74</v>
      </c>
      <c r="I312" s="71">
        <v>10523647.9343</v>
      </c>
      <c r="J312" s="71">
        <v>10523647.9343</v>
      </c>
      <c r="K312" s="71">
        <f t="shared" si="72"/>
        <v>0</v>
      </c>
      <c r="L312" s="86">
        <v>161129404.74000001</v>
      </c>
      <c r="M312" s="72">
        <f t="shared" si="61"/>
        <v>511917669.22000003</v>
      </c>
      <c r="N312" s="66"/>
      <c r="O312" s="184"/>
      <c r="P312" s="73">
        <v>6</v>
      </c>
      <c r="Q312" s="184"/>
      <c r="R312" s="71" t="s">
        <v>745</v>
      </c>
      <c r="S312" s="71">
        <v>295084545.00999999</v>
      </c>
      <c r="T312" s="74">
        <v>0</v>
      </c>
      <c r="U312" s="71">
        <v>49173019.630000003</v>
      </c>
      <c r="V312" s="71">
        <v>14565988.1</v>
      </c>
      <c r="W312" s="71">
        <v>10764706.5822</v>
      </c>
      <c r="X312" s="71">
        <v>10764706.5822</v>
      </c>
      <c r="Y312" s="71">
        <f t="shared" si="58"/>
        <v>0</v>
      </c>
      <c r="Z312" s="71">
        <v>597027883.14999998</v>
      </c>
      <c r="AA312" s="72">
        <f t="shared" si="64"/>
        <v>955851435.88999999</v>
      </c>
    </row>
    <row r="313" spans="1:27" ht="24.95" customHeight="1">
      <c r="A313" s="182"/>
      <c r="B313" s="184"/>
      <c r="C313" s="67">
        <v>6</v>
      </c>
      <c r="D313" s="71" t="s">
        <v>746</v>
      </c>
      <c r="E313" s="71">
        <v>289442547.56999999</v>
      </c>
      <c r="F313" s="71">
        <v>0</v>
      </c>
      <c r="G313" s="71">
        <v>48232834.670000002</v>
      </c>
      <c r="H313" s="71">
        <v>14287487.35</v>
      </c>
      <c r="I313" s="71">
        <v>10558886.0876</v>
      </c>
      <c r="J313" s="71">
        <v>10558886.0876</v>
      </c>
      <c r="K313" s="71">
        <f t="shared" si="72"/>
        <v>0</v>
      </c>
      <c r="L313" s="86">
        <v>161509061.47</v>
      </c>
      <c r="M313" s="72">
        <f t="shared" si="61"/>
        <v>513471931.06</v>
      </c>
      <c r="N313" s="66"/>
      <c r="O313" s="184"/>
      <c r="P313" s="73">
        <v>7</v>
      </c>
      <c r="Q313" s="184"/>
      <c r="R313" s="71" t="s">
        <v>747</v>
      </c>
      <c r="S313" s="71">
        <v>319804125.30000001</v>
      </c>
      <c r="T313" s="74">
        <v>0</v>
      </c>
      <c r="U313" s="71">
        <v>53292301.469999999</v>
      </c>
      <c r="V313" s="71">
        <v>15786198.1</v>
      </c>
      <c r="W313" s="71">
        <v>11666478.7458</v>
      </c>
      <c r="X313" s="71">
        <v>11666478.7458</v>
      </c>
      <c r="Y313" s="71">
        <f t="shared" si="58"/>
        <v>0</v>
      </c>
      <c r="Z313" s="71">
        <v>605898138.77999997</v>
      </c>
      <c r="AA313" s="72">
        <f t="shared" si="64"/>
        <v>994780763.64999998</v>
      </c>
    </row>
    <row r="314" spans="1:27" ht="24.95" customHeight="1">
      <c r="A314" s="182"/>
      <c r="B314" s="184"/>
      <c r="C314" s="67">
        <v>7</v>
      </c>
      <c r="D314" s="71" t="s">
        <v>748</v>
      </c>
      <c r="E314" s="71">
        <v>259066345.88</v>
      </c>
      <c r="F314" s="71">
        <v>0</v>
      </c>
      <c r="G314" s="71">
        <v>43170930.93</v>
      </c>
      <c r="H314" s="71">
        <v>12788054.73</v>
      </c>
      <c r="I314" s="71">
        <v>9450759.9462000001</v>
      </c>
      <c r="J314" s="71">
        <v>9450759.9462000001</v>
      </c>
      <c r="K314" s="71">
        <f t="shared" si="72"/>
        <v>0</v>
      </c>
      <c r="L314" s="86">
        <v>151422254.72999999</v>
      </c>
      <c r="M314" s="72">
        <f t="shared" si="61"/>
        <v>466447586.26999998</v>
      </c>
      <c r="N314" s="66"/>
      <c r="O314" s="184"/>
      <c r="P314" s="73">
        <v>8</v>
      </c>
      <c r="Q314" s="184"/>
      <c r="R314" s="71" t="s">
        <v>749</v>
      </c>
      <c r="S314" s="71">
        <v>309829702.83999997</v>
      </c>
      <c r="T314" s="74">
        <v>0</v>
      </c>
      <c r="U314" s="71">
        <v>51630159.280000001</v>
      </c>
      <c r="V314" s="71">
        <v>15293839.82</v>
      </c>
      <c r="W314" s="71">
        <v>11302611.058</v>
      </c>
      <c r="X314" s="71">
        <v>11302611.058</v>
      </c>
      <c r="Y314" s="71">
        <f t="shared" si="58"/>
        <v>0</v>
      </c>
      <c r="Z314" s="71">
        <v>590719859.44000006</v>
      </c>
      <c r="AA314" s="72">
        <f t="shared" si="64"/>
        <v>967473561.38</v>
      </c>
    </row>
    <row r="315" spans="1:27" ht="24.95" customHeight="1">
      <c r="A315" s="182"/>
      <c r="B315" s="184"/>
      <c r="C315" s="67">
        <v>8</v>
      </c>
      <c r="D315" s="71" t="s">
        <v>750</v>
      </c>
      <c r="E315" s="71">
        <v>274404915.39999998</v>
      </c>
      <c r="F315" s="71">
        <v>0</v>
      </c>
      <c r="G315" s="71">
        <v>45726956.969999999</v>
      </c>
      <c r="H315" s="71">
        <v>13545198.49</v>
      </c>
      <c r="I315" s="71">
        <v>10010312.125600001</v>
      </c>
      <c r="J315" s="71">
        <v>10010312.125600001</v>
      </c>
      <c r="K315" s="71">
        <f t="shared" si="72"/>
        <v>0</v>
      </c>
      <c r="L315" s="86">
        <v>158786512.87</v>
      </c>
      <c r="M315" s="72">
        <f t="shared" si="61"/>
        <v>492463583.73000002</v>
      </c>
      <c r="N315" s="66"/>
      <c r="O315" s="184"/>
      <c r="P315" s="73">
        <v>9</v>
      </c>
      <c r="Q315" s="184"/>
      <c r="R315" s="71" t="s">
        <v>751</v>
      </c>
      <c r="S315" s="71">
        <v>295523849.31999999</v>
      </c>
      <c r="T315" s="74">
        <v>0</v>
      </c>
      <c r="U315" s="71">
        <v>49246225.5</v>
      </c>
      <c r="V315" s="71">
        <v>14587673.08</v>
      </c>
      <c r="W315" s="71">
        <v>10780732.436899999</v>
      </c>
      <c r="X315" s="71">
        <v>10780732.436899999</v>
      </c>
      <c r="Y315" s="71">
        <f t="shared" si="58"/>
        <v>0</v>
      </c>
      <c r="Z315" s="71">
        <v>593559423.75999999</v>
      </c>
      <c r="AA315" s="72">
        <f t="shared" si="64"/>
        <v>952917171.65999997</v>
      </c>
    </row>
    <row r="316" spans="1:27" ht="24.95" customHeight="1">
      <c r="A316" s="182"/>
      <c r="B316" s="184"/>
      <c r="C316" s="67">
        <v>9</v>
      </c>
      <c r="D316" s="71" t="s">
        <v>752</v>
      </c>
      <c r="E316" s="71">
        <v>308727722.94999999</v>
      </c>
      <c r="F316" s="71">
        <v>0</v>
      </c>
      <c r="G316" s="71">
        <v>51446524.859999999</v>
      </c>
      <c r="H316" s="71">
        <v>15239443.789999999</v>
      </c>
      <c r="I316" s="71">
        <v>11262410.7481</v>
      </c>
      <c r="J316" s="71">
        <v>11262410.7481</v>
      </c>
      <c r="K316" s="71">
        <f t="shared" si="72"/>
        <v>0</v>
      </c>
      <c r="L316" s="86">
        <v>171524215.41</v>
      </c>
      <c r="M316" s="72">
        <f t="shared" si="61"/>
        <v>546937907.00999999</v>
      </c>
      <c r="N316" s="66"/>
      <c r="O316" s="184"/>
      <c r="P316" s="73">
        <v>10</v>
      </c>
      <c r="Q316" s="184"/>
      <c r="R316" s="71" t="s">
        <v>753</v>
      </c>
      <c r="S316" s="71">
        <v>346549276.97000003</v>
      </c>
      <c r="T316" s="74">
        <v>0</v>
      </c>
      <c r="U316" s="71">
        <v>57749125.420000002</v>
      </c>
      <c r="V316" s="71">
        <v>17106394.52</v>
      </c>
      <c r="W316" s="71">
        <v>12642143.907299999</v>
      </c>
      <c r="X316" s="71">
        <v>12642143.907299999</v>
      </c>
      <c r="Y316" s="71">
        <f t="shared" si="58"/>
        <v>0</v>
      </c>
      <c r="Z316" s="71">
        <v>605815918.48000002</v>
      </c>
      <c r="AA316" s="72">
        <f t="shared" si="64"/>
        <v>1027220715.39</v>
      </c>
    </row>
    <row r="317" spans="1:27" ht="24.95" customHeight="1">
      <c r="A317" s="182"/>
      <c r="B317" s="184"/>
      <c r="C317" s="67">
        <v>10</v>
      </c>
      <c r="D317" s="71" t="s">
        <v>754</v>
      </c>
      <c r="E317" s="71">
        <v>272872098.76999998</v>
      </c>
      <c r="F317" s="71">
        <v>0</v>
      </c>
      <c r="G317" s="71">
        <v>45471527.719999999</v>
      </c>
      <c r="H317" s="71">
        <v>13469535.460000001</v>
      </c>
      <c r="I317" s="71">
        <v>9954394.8586999997</v>
      </c>
      <c r="J317" s="71">
        <v>9954394.8586999997</v>
      </c>
      <c r="K317" s="71">
        <f t="shared" si="72"/>
        <v>0</v>
      </c>
      <c r="L317" s="86">
        <v>162691848.13</v>
      </c>
      <c r="M317" s="72">
        <f t="shared" si="61"/>
        <v>494505010.07999998</v>
      </c>
      <c r="N317" s="66"/>
      <c r="O317" s="184"/>
      <c r="P317" s="73">
        <v>11</v>
      </c>
      <c r="Q317" s="184"/>
      <c r="R317" s="71" t="s">
        <v>755</v>
      </c>
      <c r="S317" s="71">
        <v>308636887.01999998</v>
      </c>
      <c r="T317" s="74">
        <v>0</v>
      </c>
      <c r="U317" s="71">
        <v>51431387.920000002</v>
      </c>
      <c r="V317" s="71">
        <v>15234959.939999999</v>
      </c>
      <c r="W317" s="71">
        <v>11259097.046499999</v>
      </c>
      <c r="X317" s="71">
        <v>11259097.046499999</v>
      </c>
      <c r="Y317" s="71">
        <f t="shared" si="58"/>
        <v>0</v>
      </c>
      <c r="Z317" s="71">
        <v>600499693.22000003</v>
      </c>
      <c r="AA317" s="72">
        <f t="shared" si="64"/>
        <v>975802928.10000002</v>
      </c>
    </row>
    <row r="318" spans="1:27" ht="24.95" customHeight="1">
      <c r="A318" s="182"/>
      <c r="B318" s="184"/>
      <c r="C318" s="67">
        <v>11</v>
      </c>
      <c r="D318" s="71" t="s">
        <v>756</v>
      </c>
      <c r="E318" s="71">
        <v>336576281.52999997</v>
      </c>
      <c r="F318" s="71">
        <v>0</v>
      </c>
      <c r="G318" s="71">
        <v>56087221.030000001</v>
      </c>
      <c r="H318" s="71">
        <v>16614106.68</v>
      </c>
      <c r="I318" s="71">
        <v>12278328.2772</v>
      </c>
      <c r="J318" s="71">
        <v>12278328.2772</v>
      </c>
      <c r="K318" s="71">
        <f t="shared" si="72"/>
        <v>0</v>
      </c>
      <c r="L318" s="86">
        <v>181529575.08000001</v>
      </c>
      <c r="M318" s="72">
        <f t="shared" si="61"/>
        <v>590807184.32000005</v>
      </c>
      <c r="N318" s="66"/>
      <c r="O318" s="184"/>
      <c r="P318" s="73">
        <v>12</v>
      </c>
      <c r="Q318" s="184"/>
      <c r="R318" s="71" t="s">
        <v>757</v>
      </c>
      <c r="S318" s="71">
        <v>295391977.18000001</v>
      </c>
      <c r="T318" s="74">
        <v>0</v>
      </c>
      <c r="U318" s="71">
        <v>49224250.259999998</v>
      </c>
      <c r="V318" s="71">
        <v>14581163.59</v>
      </c>
      <c r="W318" s="71">
        <v>10775921.7312</v>
      </c>
      <c r="X318" s="71">
        <v>10775921.7312</v>
      </c>
      <c r="Y318" s="71">
        <f t="shared" si="58"/>
        <v>0</v>
      </c>
      <c r="Z318" s="71">
        <v>590421392.02999997</v>
      </c>
      <c r="AA318" s="72">
        <f t="shared" si="64"/>
        <v>949618783.05999994</v>
      </c>
    </row>
    <row r="319" spans="1:27" ht="24.95" customHeight="1">
      <c r="A319" s="182"/>
      <c r="B319" s="184"/>
      <c r="C319" s="67">
        <v>12</v>
      </c>
      <c r="D319" s="71" t="s">
        <v>758</v>
      </c>
      <c r="E319" s="71">
        <v>285852681.89999998</v>
      </c>
      <c r="F319" s="71">
        <v>0</v>
      </c>
      <c r="G319" s="71">
        <v>47634617.859999999</v>
      </c>
      <c r="H319" s="71">
        <v>14110284.1</v>
      </c>
      <c r="I319" s="71">
        <v>10427927.5156</v>
      </c>
      <c r="J319" s="71">
        <v>10427927.5156</v>
      </c>
      <c r="K319" s="71">
        <f t="shared" si="72"/>
        <v>0</v>
      </c>
      <c r="L319" s="86">
        <v>161522721.90000001</v>
      </c>
      <c r="M319" s="72">
        <f t="shared" si="61"/>
        <v>509120305.75999999</v>
      </c>
      <c r="N319" s="66"/>
      <c r="O319" s="184"/>
      <c r="P319" s="73">
        <v>13</v>
      </c>
      <c r="Q319" s="184"/>
      <c r="R319" s="71" t="s">
        <v>759</v>
      </c>
      <c r="S319" s="71">
        <v>350681620.12</v>
      </c>
      <c r="T319" s="74">
        <v>0</v>
      </c>
      <c r="U319" s="71">
        <v>58437740.920000002</v>
      </c>
      <c r="V319" s="71">
        <v>17310375.59</v>
      </c>
      <c r="W319" s="71">
        <v>12792892.0988</v>
      </c>
      <c r="X319" s="71">
        <v>12792892.0988</v>
      </c>
      <c r="Y319" s="71">
        <f t="shared" ref="Y319:Y382" si="73">W319-X319</f>
        <v>0</v>
      </c>
      <c r="Z319" s="71">
        <v>617353307.77999997</v>
      </c>
      <c r="AA319" s="72">
        <f t="shared" si="64"/>
        <v>1043783044.41</v>
      </c>
    </row>
    <row r="320" spans="1:27" ht="24.95" customHeight="1">
      <c r="A320" s="182"/>
      <c r="B320" s="184"/>
      <c r="C320" s="67">
        <v>13</v>
      </c>
      <c r="D320" s="71" t="s">
        <v>760</v>
      </c>
      <c r="E320" s="71">
        <v>258231911.69</v>
      </c>
      <c r="F320" s="71">
        <v>0</v>
      </c>
      <c r="G320" s="71">
        <v>43031880.450000003</v>
      </c>
      <c r="H320" s="71">
        <v>12746865.32</v>
      </c>
      <c r="I320" s="71">
        <v>9420319.7235000003</v>
      </c>
      <c r="J320" s="71">
        <v>9420319.7235000003</v>
      </c>
      <c r="K320" s="71">
        <f t="shared" si="72"/>
        <v>0</v>
      </c>
      <c r="L320" s="86">
        <v>157702442.11000001</v>
      </c>
      <c r="M320" s="72">
        <f t="shared" si="61"/>
        <v>471713099.56999999</v>
      </c>
      <c r="N320" s="66"/>
      <c r="O320" s="184"/>
      <c r="P320" s="73">
        <v>14</v>
      </c>
      <c r="Q320" s="184"/>
      <c r="R320" s="71" t="s">
        <v>761</v>
      </c>
      <c r="S320" s="71">
        <v>429447678.00999999</v>
      </c>
      <c r="T320" s="74">
        <v>0</v>
      </c>
      <c r="U320" s="71">
        <v>71563351.780000001</v>
      </c>
      <c r="V320" s="71">
        <v>21198432.359999999</v>
      </c>
      <c r="W320" s="71">
        <v>15666283.864399999</v>
      </c>
      <c r="X320" s="71">
        <v>15666283.864399999</v>
      </c>
      <c r="Y320" s="71">
        <f t="shared" si="73"/>
        <v>0</v>
      </c>
      <c r="Z320" s="71">
        <v>661317196.85000002</v>
      </c>
      <c r="AA320" s="72">
        <f t="shared" si="64"/>
        <v>1183526659</v>
      </c>
    </row>
    <row r="321" spans="1:27" ht="24.95" customHeight="1">
      <c r="A321" s="182"/>
      <c r="B321" s="184"/>
      <c r="C321" s="67">
        <v>14</v>
      </c>
      <c r="D321" s="71" t="s">
        <v>762</v>
      </c>
      <c r="E321" s="71">
        <v>251301711.49000001</v>
      </c>
      <c r="F321" s="71">
        <v>0</v>
      </c>
      <c r="G321" s="71">
        <v>41877028.810000002</v>
      </c>
      <c r="H321" s="71">
        <v>12404776.189999999</v>
      </c>
      <c r="I321" s="71">
        <v>9167505.4947999995</v>
      </c>
      <c r="J321" s="71">
        <v>9167505.4947999995</v>
      </c>
      <c r="K321" s="71">
        <f t="shared" si="72"/>
        <v>0</v>
      </c>
      <c r="L321" s="86">
        <v>153414099.44</v>
      </c>
      <c r="M321" s="72">
        <f t="shared" si="61"/>
        <v>458997615.93000001</v>
      </c>
      <c r="N321" s="66"/>
      <c r="O321" s="184"/>
      <c r="P321" s="73">
        <v>15</v>
      </c>
      <c r="Q321" s="184"/>
      <c r="R321" s="71" t="s">
        <v>763</v>
      </c>
      <c r="S321" s="71">
        <v>346711698.74000001</v>
      </c>
      <c r="T321" s="74">
        <v>0</v>
      </c>
      <c r="U321" s="71">
        <v>57776191.450000003</v>
      </c>
      <c r="V321" s="71">
        <v>17114412</v>
      </c>
      <c r="W321" s="71">
        <v>12648069.0657</v>
      </c>
      <c r="X321" s="71">
        <v>12648069.0657</v>
      </c>
      <c r="Y321" s="71">
        <f t="shared" si="73"/>
        <v>0</v>
      </c>
      <c r="Z321" s="71">
        <v>614459101.75</v>
      </c>
      <c r="AA321" s="72">
        <f t="shared" si="64"/>
        <v>1036061403.9400001</v>
      </c>
    </row>
    <row r="322" spans="1:27" ht="24.95" customHeight="1">
      <c r="A322" s="182"/>
      <c r="B322" s="184"/>
      <c r="C322" s="67">
        <v>15</v>
      </c>
      <c r="D322" s="71" t="s">
        <v>764</v>
      </c>
      <c r="E322" s="71">
        <v>223869989.59</v>
      </c>
      <c r="F322" s="71">
        <v>0</v>
      </c>
      <c r="G322" s="71">
        <v>37305794.490000002</v>
      </c>
      <c r="H322" s="71">
        <v>11050689.23</v>
      </c>
      <c r="I322" s="71">
        <v>8166794.1994000003</v>
      </c>
      <c r="J322" s="71">
        <v>8166794.1994000003</v>
      </c>
      <c r="K322" s="71">
        <f t="shared" si="72"/>
        <v>0</v>
      </c>
      <c r="L322" s="86">
        <v>140959915.16</v>
      </c>
      <c r="M322" s="72">
        <f t="shared" si="61"/>
        <v>413186388.47000003</v>
      </c>
      <c r="N322" s="66"/>
      <c r="O322" s="184"/>
      <c r="P322" s="73">
        <v>16</v>
      </c>
      <c r="Q322" s="184"/>
      <c r="R322" s="71" t="s">
        <v>765</v>
      </c>
      <c r="S322" s="71">
        <v>349862503.88</v>
      </c>
      <c r="T322" s="74">
        <v>0</v>
      </c>
      <c r="U322" s="71">
        <v>58301243.020000003</v>
      </c>
      <c r="V322" s="71">
        <v>17269942.309999999</v>
      </c>
      <c r="W322" s="71">
        <v>12763010.6764</v>
      </c>
      <c r="X322" s="71">
        <v>12763010.6764</v>
      </c>
      <c r="Y322" s="71">
        <f t="shared" si="73"/>
        <v>0</v>
      </c>
      <c r="Z322" s="71">
        <v>614722515.99000001</v>
      </c>
      <c r="AA322" s="72">
        <f t="shared" si="64"/>
        <v>1040156205.2</v>
      </c>
    </row>
    <row r="323" spans="1:27" ht="24.95" customHeight="1">
      <c r="A323" s="182"/>
      <c r="B323" s="184"/>
      <c r="C323" s="67">
        <v>16</v>
      </c>
      <c r="D323" s="71" t="s">
        <v>766</v>
      </c>
      <c r="E323" s="71">
        <v>242672144.88</v>
      </c>
      <c r="F323" s="71">
        <v>0</v>
      </c>
      <c r="G323" s="71">
        <v>40438993.990000002</v>
      </c>
      <c r="H323" s="71">
        <v>11978802.800000001</v>
      </c>
      <c r="I323" s="71">
        <v>8852698.2500999998</v>
      </c>
      <c r="J323" s="71">
        <v>8852698.2500999998</v>
      </c>
      <c r="K323" s="71">
        <f t="shared" si="72"/>
        <v>0</v>
      </c>
      <c r="L323" s="86">
        <v>150744388.33000001</v>
      </c>
      <c r="M323" s="72">
        <f t="shared" si="61"/>
        <v>445834330</v>
      </c>
      <c r="N323" s="66"/>
      <c r="O323" s="184"/>
      <c r="P323" s="73">
        <v>17</v>
      </c>
      <c r="Q323" s="184"/>
      <c r="R323" s="71" t="s">
        <v>767</v>
      </c>
      <c r="S323" s="71">
        <v>240371167.72999999</v>
      </c>
      <c r="T323" s="74">
        <v>0</v>
      </c>
      <c r="U323" s="71">
        <v>40055558.140000001</v>
      </c>
      <c r="V323" s="71">
        <v>11865221.77</v>
      </c>
      <c r="W323" s="71">
        <v>8768758.4293000009</v>
      </c>
      <c r="X323" s="71">
        <v>8768758.4293000009</v>
      </c>
      <c r="Y323" s="71">
        <f t="shared" si="73"/>
        <v>0</v>
      </c>
      <c r="Z323" s="71">
        <v>560769762.86000001</v>
      </c>
      <c r="AA323" s="72">
        <f t="shared" si="64"/>
        <v>853061710.5</v>
      </c>
    </row>
    <row r="324" spans="1:27" ht="24.95" customHeight="1">
      <c r="A324" s="182"/>
      <c r="B324" s="184"/>
      <c r="C324" s="67">
        <v>17</v>
      </c>
      <c r="D324" s="71" t="s">
        <v>768</v>
      </c>
      <c r="E324" s="71">
        <v>284888393.37</v>
      </c>
      <c r="F324" s="71">
        <v>0</v>
      </c>
      <c r="G324" s="71">
        <v>47473928.390000001</v>
      </c>
      <c r="H324" s="71">
        <v>14062684.810000001</v>
      </c>
      <c r="I324" s="71">
        <v>10392750.196900001</v>
      </c>
      <c r="J324" s="71">
        <v>10392750.196900001</v>
      </c>
      <c r="K324" s="71">
        <f t="shared" si="72"/>
        <v>0</v>
      </c>
      <c r="L324" s="86">
        <v>157160664.47</v>
      </c>
      <c r="M324" s="72">
        <f t="shared" si="61"/>
        <v>503585671.04000002</v>
      </c>
      <c r="N324" s="66"/>
      <c r="O324" s="184"/>
      <c r="P324" s="73">
        <v>18</v>
      </c>
      <c r="Q324" s="184"/>
      <c r="R324" s="71" t="s">
        <v>769</v>
      </c>
      <c r="S324" s="71">
        <v>295777748.63</v>
      </c>
      <c r="T324" s="74">
        <v>0</v>
      </c>
      <c r="U324" s="71">
        <v>49288535.390000001</v>
      </c>
      <c r="V324" s="71">
        <v>14600206.07</v>
      </c>
      <c r="W324" s="71">
        <v>10789994.7026</v>
      </c>
      <c r="X324" s="71">
        <v>10789994.7026</v>
      </c>
      <c r="Y324" s="71">
        <f t="shared" si="73"/>
        <v>0</v>
      </c>
      <c r="Z324" s="71">
        <v>598746519.35000002</v>
      </c>
      <c r="AA324" s="72">
        <f t="shared" si="64"/>
        <v>958413009.44000006</v>
      </c>
    </row>
    <row r="325" spans="1:27" ht="24.95" customHeight="1">
      <c r="A325" s="182"/>
      <c r="B325" s="184"/>
      <c r="C325" s="67">
        <v>18</v>
      </c>
      <c r="D325" s="71" t="s">
        <v>770</v>
      </c>
      <c r="E325" s="71">
        <v>308358162.81999999</v>
      </c>
      <c r="F325" s="71">
        <v>0</v>
      </c>
      <c r="G325" s="71">
        <v>51384941.200000003</v>
      </c>
      <c r="H325" s="71">
        <v>15221201.539999999</v>
      </c>
      <c r="I325" s="71">
        <v>11248929.1665</v>
      </c>
      <c r="J325" s="71">
        <v>11248929.1665</v>
      </c>
      <c r="K325" s="71">
        <f t="shared" si="72"/>
        <v>0</v>
      </c>
      <c r="L325" s="86">
        <v>167349280.03999999</v>
      </c>
      <c r="M325" s="72">
        <f t="shared" si="61"/>
        <v>542313585.60000002</v>
      </c>
      <c r="N325" s="66"/>
      <c r="O325" s="184"/>
      <c r="P325" s="73">
        <v>19</v>
      </c>
      <c r="Q325" s="184"/>
      <c r="R325" s="71" t="s">
        <v>771</v>
      </c>
      <c r="S325" s="71">
        <v>234433028.78999999</v>
      </c>
      <c r="T325" s="74">
        <v>0</v>
      </c>
      <c r="U325" s="71">
        <v>39066024.030000001</v>
      </c>
      <c r="V325" s="71">
        <v>11572102.859999999</v>
      </c>
      <c r="W325" s="71">
        <v>8552134.6704999991</v>
      </c>
      <c r="X325" s="71">
        <v>8552134.6704999991</v>
      </c>
      <c r="Y325" s="71">
        <f t="shared" si="73"/>
        <v>0</v>
      </c>
      <c r="Z325" s="71">
        <v>567389398.91999996</v>
      </c>
      <c r="AA325" s="72">
        <f t="shared" si="64"/>
        <v>852460554.60000002</v>
      </c>
    </row>
    <row r="326" spans="1:27" ht="24.95" customHeight="1">
      <c r="A326" s="182"/>
      <c r="B326" s="184"/>
      <c r="C326" s="67">
        <v>19</v>
      </c>
      <c r="D326" s="71" t="s">
        <v>772</v>
      </c>
      <c r="E326" s="71">
        <v>270166871.94999999</v>
      </c>
      <c r="F326" s="71">
        <v>0</v>
      </c>
      <c r="G326" s="71">
        <v>45020727.520000003</v>
      </c>
      <c r="H326" s="71">
        <v>13335999.83</v>
      </c>
      <c r="I326" s="71">
        <v>9855707.9789000005</v>
      </c>
      <c r="J326" s="71">
        <v>9855707.9789000005</v>
      </c>
      <c r="K326" s="71">
        <f t="shared" si="72"/>
        <v>0</v>
      </c>
      <c r="L326" s="86">
        <v>154384505.13999999</v>
      </c>
      <c r="M326" s="72">
        <f t="shared" si="61"/>
        <v>482908104.44</v>
      </c>
      <c r="N326" s="66"/>
      <c r="O326" s="184"/>
      <c r="P326" s="73">
        <v>20</v>
      </c>
      <c r="Q326" s="184"/>
      <c r="R326" s="71" t="s">
        <v>773</v>
      </c>
      <c r="S326" s="71">
        <v>253579033.31999999</v>
      </c>
      <c r="T326" s="74">
        <v>0</v>
      </c>
      <c r="U326" s="71">
        <v>42256522.729999997</v>
      </c>
      <c r="V326" s="71">
        <v>12517189.539999999</v>
      </c>
      <c r="W326" s="71">
        <v>9250582.3679000009</v>
      </c>
      <c r="X326" s="71">
        <v>9250582.3679000009</v>
      </c>
      <c r="Y326" s="71">
        <f t="shared" si="73"/>
        <v>0</v>
      </c>
      <c r="Z326" s="71">
        <v>580571709.65999997</v>
      </c>
      <c r="AA326" s="72">
        <f t="shared" si="64"/>
        <v>888924455.25</v>
      </c>
    </row>
    <row r="327" spans="1:27" ht="24.95" customHeight="1">
      <c r="A327" s="182"/>
      <c r="B327" s="184"/>
      <c r="C327" s="67">
        <v>20</v>
      </c>
      <c r="D327" s="71" t="s">
        <v>774</v>
      </c>
      <c r="E327" s="71">
        <v>240014967.22999999</v>
      </c>
      <c r="F327" s="71">
        <v>0</v>
      </c>
      <c r="G327" s="71">
        <v>39996200.729999997</v>
      </c>
      <c r="H327" s="71">
        <v>11847638.970000001</v>
      </c>
      <c r="I327" s="71">
        <v>8755764.2080000006</v>
      </c>
      <c r="J327" s="71">
        <v>8755764.2080000006</v>
      </c>
      <c r="K327" s="71">
        <f t="shared" si="72"/>
        <v>0</v>
      </c>
      <c r="L327" s="86">
        <v>145881534.55000001</v>
      </c>
      <c r="M327" s="72">
        <f t="shared" si="61"/>
        <v>437740341.48000002</v>
      </c>
      <c r="N327" s="66"/>
      <c r="O327" s="184"/>
      <c r="P327" s="73">
        <v>21</v>
      </c>
      <c r="Q327" s="184"/>
      <c r="R327" s="71" t="s">
        <v>775</v>
      </c>
      <c r="S327" s="71">
        <v>261900987.02000001</v>
      </c>
      <c r="T327" s="74">
        <v>0</v>
      </c>
      <c r="U327" s="71">
        <v>43643296.789999999</v>
      </c>
      <c r="V327" s="71">
        <v>12927978.52</v>
      </c>
      <c r="W327" s="71">
        <v>9554167.8697999995</v>
      </c>
      <c r="X327" s="71">
        <v>9554167.8697999995</v>
      </c>
      <c r="Y327" s="71">
        <f t="shared" si="73"/>
        <v>0</v>
      </c>
      <c r="Z327" s="71">
        <v>573142500.07000005</v>
      </c>
      <c r="AA327" s="72">
        <f t="shared" si="64"/>
        <v>891614762.39999998</v>
      </c>
    </row>
    <row r="328" spans="1:27" ht="24.95" customHeight="1">
      <c r="A328" s="182"/>
      <c r="B328" s="184"/>
      <c r="C328" s="67">
        <v>21</v>
      </c>
      <c r="D328" s="71" t="s">
        <v>776</v>
      </c>
      <c r="E328" s="71">
        <v>263983483.03999999</v>
      </c>
      <c r="F328" s="71">
        <v>0</v>
      </c>
      <c r="G328" s="71">
        <v>43990324.850000001</v>
      </c>
      <c r="H328" s="71">
        <v>13030774.869999999</v>
      </c>
      <c r="I328" s="71">
        <v>9630137.4827999994</v>
      </c>
      <c r="J328" s="71">
        <v>9630137.4827999994</v>
      </c>
      <c r="K328" s="71">
        <f t="shared" si="72"/>
        <v>0</v>
      </c>
      <c r="L328" s="86">
        <v>157085661</v>
      </c>
      <c r="M328" s="72">
        <f t="shared" si="61"/>
        <v>478090243.75999999</v>
      </c>
      <c r="N328" s="66"/>
      <c r="O328" s="184"/>
      <c r="P328" s="73">
        <v>22</v>
      </c>
      <c r="Q328" s="184"/>
      <c r="R328" s="71" t="s">
        <v>777</v>
      </c>
      <c r="S328" s="71">
        <v>486384138.39999998</v>
      </c>
      <c r="T328" s="74">
        <v>0</v>
      </c>
      <c r="U328" s="71">
        <v>81051268.829999998</v>
      </c>
      <c r="V328" s="71">
        <v>24008934.699999999</v>
      </c>
      <c r="W328" s="71">
        <v>17743330.257800002</v>
      </c>
      <c r="X328" s="71">
        <v>17743330.257800002</v>
      </c>
      <c r="Y328" s="71">
        <f t="shared" si="73"/>
        <v>0</v>
      </c>
      <c r="Z328" s="71">
        <v>680989756.22000003</v>
      </c>
      <c r="AA328" s="72">
        <f t="shared" si="64"/>
        <v>1272434098.1500001</v>
      </c>
    </row>
    <row r="329" spans="1:27" ht="24.95" customHeight="1">
      <c r="A329" s="182"/>
      <c r="B329" s="184"/>
      <c r="C329" s="67">
        <v>22</v>
      </c>
      <c r="D329" s="71" t="s">
        <v>778</v>
      </c>
      <c r="E329" s="71">
        <v>256798674.09999999</v>
      </c>
      <c r="F329" s="71">
        <v>0</v>
      </c>
      <c r="G329" s="71">
        <v>42793045.100000001</v>
      </c>
      <c r="H329" s="71">
        <v>12676117.720000001</v>
      </c>
      <c r="I329" s="71">
        <v>9368035.1074999999</v>
      </c>
      <c r="J329" s="71">
        <v>9368035.1074999999</v>
      </c>
      <c r="K329" s="71">
        <f t="shared" si="72"/>
        <v>0</v>
      </c>
      <c r="L329" s="86">
        <v>151231266.52000001</v>
      </c>
      <c r="M329" s="72">
        <f t="shared" si="61"/>
        <v>463499103.44</v>
      </c>
      <c r="N329" s="66"/>
      <c r="O329" s="185"/>
      <c r="P329" s="73">
        <v>23</v>
      </c>
      <c r="Q329" s="185"/>
      <c r="R329" s="71" t="s">
        <v>779</v>
      </c>
      <c r="S329" s="71">
        <v>287884049.32999998</v>
      </c>
      <c r="T329" s="74">
        <v>0</v>
      </c>
      <c r="U329" s="71">
        <v>47973125.829999998</v>
      </c>
      <c r="V329" s="71">
        <v>14210556.630000001</v>
      </c>
      <c r="W329" s="71">
        <v>10502031.954</v>
      </c>
      <c r="X329" s="71">
        <v>10502031.954</v>
      </c>
      <c r="Y329" s="71">
        <f t="shared" si="73"/>
        <v>0</v>
      </c>
      <c r="Z329" s="71">
        <v>571882132.49000001</v>
      </c>
      <c r="AA329" s="72">
        <f t="shared" si="64"/>
        <v>921949864.27999997</v>
      </c>
    </row>
    <row r="330" spans="1:27" ht="24.95" customHeight="1">
      <c r="A330" s="182"/>
      <c r="B330" s="184"/>
      <c r="C330" s="67">
        <v>23</v>
      </c>
      <c r="D330" s="71" t="s">
        <v>780</v>
      </c>
      <c r="E330" s="71">
        <v>248390586.58000001</v>
      </c>
      <c r="F330" s="71">
        <v>0</v>
      </c>
      <c r="G330" s="71">
        <v>41391917.659999996</v>
      </c>
      <c r="H330" s="71">
        <v>12261077</v>
      </c>
      <c r="I330" s="71">
        <v>9061307.4373000003</v>
      </c>
      <c r="J330" s="71">
        <v>9061307.4373000003</v>
      </c>
      <c r="K330" s="71">
        <f t="shared" si="72"/>
        <v>0</v>
      </c>
      <c r="L330" s="86">
        <v>149122663.84</v>
      </c>
      <c r="M330" s="72">
        <f t="shared" ref="M330:M393" si="74">E330+F330+G330+H330+K330+L330</f>
        <v>451166245.07999998</v>
      </c>
      <c r="N330" s="66"/>
      <c r="O330" s="67"/>
      <c r="P330" s="176" t="s">
        <v>781</v>
      </c>
      <c r="Q330" s="177"/>
      <c r="R330" s="75"/>
      <c r="S330" s="75">
        <f t="shared" ref="S330:X330" si="75">SUM(S307:S329)</f>
        <v>7200881881.3500004</v>
      </c>
      <c r="T330" s="74">
        <v>0</v>
      </c>
      <c r="U330" s="75">
        <f t="shared" si="75"/>
        <v>1199958154.6600001</v>
      </c>
      <c r="V330" s="75">
        <f t="shared" si="75"/>
        <v>355450536.32999998</v>
      </c>
      <c r="W330" s="75">
        <f t="shared" si="75"/>
        <v>262688717.1699</v>
      </c>
      <c r="X330" s="75">
        <f t="shared" si="75"/>
        <v>262688717.1699</v>
      </c>
      <c r="Y330" s="75">
        <f t="shared" si="73"/>
        <v>0</v>
      </c>
      <c r="Z330" s="75">
        <f>SUM(Z307:Z329)</f>
        <v>13791480678.17</v>
      </c>
      <c r="AA330" s="75">
        <f>SUM(AA307:AA329)</f>
        <v>22547771250.509998</v>
      </c>
    </row>
    <row r="331" spans="1:27" ht="24.95" customHeight="1">
      <c r="A331" s="182"/>
      <c r="B331" s="184"/>
      <c r="C331" s="67">
        <v>24</v>
      </c>
      <c r="D331" s="71" t="s">
        <v>782</v>
      </c>
      <c r="E331" s="71">
        <v>256956791.41</v>
      </c>
      <c r="F331" s="71">
        <v>0</v>
      </c>
      <c r="G331" s="71">
        <v>42819393.840000004</v>
      </c>
      <c r="H331" s="71">
        <v>12683922.720000001</v>
      </c>
      <c r="I331" s="71">
        <v>9373803.2390000001</v>
      </c>
      <c r="J331" s="71">
        <v>9373803.2390000001</v>
      </c>
      <c r="K331" s="71">
        <f t="shared" si="72"/>
        <v>0</v>
      </c>
      <c r="L331" s="86">
        <v>150584071.63999999</v>
      </c>
      <c r="M331" s="72">
        <f t="shared" si="74"/>
        <v>463044179.61000001</v>
      </c>
      <c r="N331" s="66"/>
      <c r="O331" s="183">
        <v>33</v>
      </c>
      <c r="P331" s="73">
        <v>1</v>
      </c>
      <c r="Q331" s="192" t="s">
        <v>118</v>
      </c>
      <c r="R331" s="71" t="s">
        <v>783</v>
      </c>
      <c r="S331" s="71">
        <v>269722318.55000001</v>
      </c>
      <c r="T331" s="74">
        <v>0</v>
      </c>
      <c r="U331" s="71">
        <v>44946646.950000003</v>
      </c>
      <c r="V331" s="71">
        <v>13314055.75</v>
      </c>
      <c r="W331" s="71">
        <v>9839490.6373999994</v>
      </c>
      <c r="X331" s="71">
        <v>0</v>
      </c>
      <c r="Y331" s="71">
        <f t="shared" si="73"/>
        <v>9839490.6373999994</v>
      </c>
      <c r="Z331" s="71">
        <v>161412170.93000001</v>
      </c>
      <c r="AA331" s="72">
        <f t="shared" si="64"/>
        <v>499234682.81739998</v>
      </c>
    </row>
    <row r="332" spans="1:27" ht="24.95" customHeight="1">
      <c r="A332" s="182"/>
      <c r="B332" s="184"/>
      <c r="C332" s="67">
        <v>25</v>
      </c>
      <c r="D332" s="71" t="s">
        <v>784</v>
      </c>
      <c r="E332" s="71">
        <v>259309970.16</v>
      </c>
      <c r="F332" s="71">
        <v>0</v>
      </c>
      <c r="G332" s="71">
        <v>43211528.590000004</v>
      </c>
      <c r="H332" s="71">
        <v>12800080.529999999</v>
      </c>
      <c r="I332" s="71">
        <v>9459647.3783999998</v>
      </c>
      <c r="J332" s="71">
        <v>9459647.3783999998</v>
      </c>
      <c r="K332" s="71">
        <f t="shared" si="72"/>
        <v>0</v>
      </c>
      <c r="L332" s="86">
        <v>153089599.88999999</v>
      </c>
      <c r="M332" s="72">
        <f t="shared" si="74"/>
        <v>468411179.17000002</v>
      </c>
      <c r="N332" s="66"/>
      <c r="O332" s="184"/>
      <c r="P332" s="73">
        <v>2</v>
      </c>
      <c r="Q332" s="193"/>
      <c r="R332" s="71" t="s">
        <v>785</v>
      </c>
      <c r="S332" s="71">
        <v>307034376.23000002</v>
      </c>
      <c r="T332" s="74">
        <v>0</v>
      </c>
      <c r="U332" s="71">
        <v>51164344.810000002</v>
      </c>
      <c r="V332" s="71">
        <v>15155856.67</v>
      </c>
      <c r="W332" s="71">
        <v>11200637.3312</v>
      </c>
      <c r="X332" s="71">
        <v>0</v>
      </c>
      <c r="Y332" s="71">
        <f t="shared" si="73"/>
        <v>11200637.3312</v>
      </c>
      <c r="Z332" s="71">
        <v>179551927.44999999</v>
      </c>
      <c r="AA332" s="72">
        <f t="shared" si="64"/>
        <v>564107142.49119997</v>
      </c>
    </row>
    <row r="333" spans="1:27" ht="24.95" customHeight="1">
      <c r="A333" s="182"/>
      <c r="B333" s="184"/>
      <c r="C333" s="67">
        <v>26</v>
      </c>
      <c r="D333" s="71" t="s">
        <v>786</v>
      </c>
      <c r="E333" s="71">
        <v>275861729.85000002</v>
      </c>
      <c r="F333" s="71">
        <v>0</v>
      </c>
      <c r="G333" s="71">
        <v>45969721.170000002</v>
      </c>
      <c r="H333" s="71">
        <v>13617109.880000001</v>
      </c>
      <c r="I333" s="71">
        <v>10063456.827199999</v>
      </c>
      <c r="J333" s="71">
        <v>10063456.827199999</v>
      </c>
      <c r="K333" s="71">
        <f t="shared" si="72"/>
        <v>0</v>
      </c>
      <c r="L333" s="86">
        <v>165508215.50999999</v>
      </c>
      <c r="M333" s="72">
        <f t="shared" si="74"/>
        <v>500956776.41000003</v>
      </c>
      <c r="N333" s="66"/>
      <c r="O333" s="184"/>
      <c r="P333" s="73">
        <v>3</v>
      </c>
      <c r="Q333" s="193"/>
      <c r="R333" s="71" t="s">
        <v>787</v>
      </c>
      <c r="S333" s="71">
        <v>330880578.56</v>
      </c>
      <c r="T333" s="74">
        <v>0</v>
      </c>
      <c r="U333" s="71">
        <v>55138086.560000002</v>
      </c>
      <c r="V333" s="71">
        <v>16332954.91</v>
      </c>
      <c r="W333" s="71">
        <v>12070548.601</v>
      </c>
      <c r="X333" s="71">
        <v>0</v>
      </c>
      <c r="Y333" s="71">
        <f t="shared" si="73"/>
        <v>12070548.601</v>
      </c>
      <c r="Z333" s="71">
        <v>184485145.31</v>
      </c>
      <c r="AA333" s="72">
        <f t="shared" si="64"/>
        <v>598907313.94099998</v>
      </c>
    </row>
    <row r="334" spans="1:27" ht="24.95" customHeight="1">
      <c r="A334" s="182"/>
      <c r="B334" s="185"/>
      <c r="C334" s="67">
        <v>27</v>
      </c>
      <c r="D334" s="71" t="s">
        <v>788</v>
      </c>
      <c r="E334" s="71">
        <v>246781668.71000001</v>
      </c>
      <c r="F334" s="71">
        <v>0</v>
      </c>
      <c r="G334" s="71">
        <v>41123806.859999999</v>
      </c>
      <c r="H334" s="71">
        <v>12181657.460000001</v>
      </c>
      <c r="I334" s="71">
        <v>9002613.9916999992</v>
      </c>
      <c r="J334" s="71">
        <v>9002613.9916999992</v>
      </c>
      <c r="K334" s="71">
        <f t="shared" si="72"/>
        <v>0</v>
      </c>
      <c r="L334" s="86">
        <v>145886173.91999999</v>
      </c>
      <c r="M334" s="72">
        <f t="shared" si="74"/>
        <v>445973306.94999999</v>
      </c>
      <c r="N334" s="66"/>
      <c r="O334" s="184"/>
      <c r="P334" s="73">
        <v>4</v>
      </c>
      <c r="Q334" s="193"/>
      <c r="R334" s="71" t="s">
        <v>789</v>
      </c>
      <c r="S334" s="71">
        <v>359257662.86000001</v>
      </c>
      <c r="T334" s="74">
        <v>0</v>
      </c>
      <c r="U334" s="71">
        <v>59866856.490000002</v>
      </c>
      <c r="V334" s="71">
        <v>17733706.93</v>
      </c>
      <c r="W334" s="71">
        <v>13105746.7884</v>
      </c>
      <c r="X334" s="71">
        <v>0</v>
      </c>
      <c r="Y334" s="71">
        <f t="shared" si="73"/>
        <v>13105746.7884</v>
      </c>
      <c r="Z334" s="71">
        <v>198331404.28</v>
      </c>
      <c r="AA334" s="72">
        <f t="shared" si="64"/>
        <v>648295377.3484</v>
      </c>
    </row>
    <row r="335" spans="1:27" ht="24.95" customHeight="1">
      <c r="A335" s="67"/>
      <c r="B335" s="175" t="s">
        <v>790</v>
      </c>
      <c r="C335" s="176"/>
      <c r="D335" s="75"/>
      <c r="E335" s="75">
        <f t="shared" ref="E335:N335" si="76">SUM(E308:E334)</f>
        <v>7292881536.8199997</v>
      </c>
      <c r="F335" s="71">
        <v>0</v>
      </c>
      <c r="G335" s="75">
        <f t="shared" si="76"/>
        <v>1215289018.0999999</v>
      </c>
      <c r="H335" s="75">
        <f t="shared" si="76"/>
        <v>359991831.05000001</v>
      </c>
      <c r="I335" s="75">
        <f t="shared" si="76"/>
        <v>266044871.57890001</v>
      </c>
      <c r="J335" s="75">
        <f t="shared" si="76"/>
        <v>266044871.57890001</v>
      </c>
      <c r="K335" s="75">
        <f t="shared" si="76"/>
        <v>0</v>
      </c>
      <c r="L335" s="75">
        <f t="shared" si="76"/>
        <v>4262329283.0700002</v>
      </c>
      <c r="M335" s="75">
        <f t="shared" si="76"/>
        <v>13130491669.040001</v>
      </c>
      <c r="N335" s="75">
        <f t="shared" si="76"/>
        <v>0</v>
      </c>
      <c r="O335" s="184"/>
      <c r="P335" s="73">
        <v>5</v>
      </c>
      <c r="Q335" s="193"/>
      <c r="R335" s="71" t="s">
        <v>791</v>
      </c>
      <c r="S335" s="71">
        <v>337955449.30000001</v>
      </c>
      <c r="T335" s="74">
        <v>0</v>
      </c>
      <c r="U335" s="71">
        <v>56317046.159999996</v>
      </c>
      <c r="V335" s="71">
        <v>16682185.279999999</v>
      </c>
      <c r="W335" s="71">
        <v>12328640.4221</v>
      </c>
      <c r="X335" s="71">
        <v>0</v>
      </c>
      <c r="Y335" s="71">
        <f t="shared" si="73"/>
        <v>12328640.4221</v>
      </c>
      <c r="Z335" s="71">
        <v>181327782.78</v>
      </c>
      <c r="AA335" s="72">
        <f t="shared" si="64"/>
        <v>604611103.94210005</v>
      </c>
    </row>
    <row r="336" spans="1:27" ht="24.95" customHeight="1">
      <c r="A336" s="182">
        <v>17</v>
      </c>
      <c r="B336" s="183" t="s">
        <v>792</v>
      </c>
      <c r="C336" s="67">
        <v>1</v>
      </c>
      <c r="D336" s="71" t="s">
        <v>793</v>
      </c>
      <c r="E336" s="71">
        <v>257708711.09</v>
      </c>
      <c r="F336" s="71">
        <v>0</v>
      </c>
      <c r="G336" s="71">
        <v>42944694.07</v>
      </c>
      <c r="H336" s="71">
        <v>12721039.050000001</v>
      </c>
      <c r="I336" s="71">
        <v>9401233.3259999994</v>
      </c>
      <c r="J336" s="71">
        <v>0</v>
      </c>
      <c r="K336" s="71">
        <f t="shared" ref="K336:K362" si="77">I336-J336</f>
        <v>9401233.3259999994</v>
      </c>
      <c r="L336" s="86">
        <v>170484638.50999999</v>
      </c>
      <c r="M336" s="72">
        <f t="shared" si="74"/>
        <v>493260316.046</v>
      </c>
      <c r="N336" s="66"/>
      <c r="O336" s="184"/>
      <c r="P336" s="73">
        <v>6</v>
      </c>
      <c r="Q336" s="193"/>
      <c r="R336" s="71" t="s">
        <v>794</v>
      </c>
      <c r="S336" s="71">
        <v>306225890.50999999</v>
      </c>
      <c r="T336" s="74">
        <v>0</v>
      </c>
      <c r="U336" s="71">
        <v>51029618.390000001</v>
      </c>
      <c r="V336" s="71">
        <v>15115948.130000001</v>
      </c>
      <c r="W336" s="71">
        <v>11171143.710999999</v>
      </c>
      <c r="X336" s="71">
        <v>0</v>
      </c>
      <c r="Y336" s="71">
        <f t="shared" si="73"/>
        <v>11171143.710999999</v>
      </c>
      <c r="Z336" s="71">
        <v>158967985.71000001</v>
      </c>
      <c r="AA336" s="72">
        <f t="shared" si="64"/>
        <v>542510586.45099998</v>
      </c>
    </row>
    <row r="337" spans="1:27" ht="24.95" customHeight="1">
      <c r="A337" s="182"/>
      <c r="B337" s="184"/>
      <c r="C337" s="67">
        <v>2</v>
      </c>
      <c r="D337" s="71" t="s">
        <v>795</v>
      </c>
      <c r="E337" s="71">
        <v>304794987.69</v>
      </c>
      <c r="F337" s="71">
        <v>0</v>
      </c>
      <c r="G337" s="71">
        <v>50791172.109999999</v>
      </c>
      <c r="H337" s="71">
        <v>15045315.789999999</v>
      </c>
      <c r="I337" s="71">
        <v>11118944.2677</v>
      </c>
      <c r="J337" s="71">
        <v>0</v>
      </c>
      <c r="K337" s="71">
        <f t="shared" si="77"/>
        <v>11118944.2677</v>
      </c>
      <c r="L337" s="86">
        <v>190098947.75999999</v>
      </c>
      <c r="M337" s="72">
        <f t="shared" si="74"/>
        <v>571849367.61769998</v>
      </c>
      <c r="N337" s="66"/>
      <c r="O337" s="184"/>
      <c r="P337" s="73">
        <v>7</v>
      </c>
      <c r="Q337" s="193"/>
      <c r="R337" s="71" t="s">
        <v>796</v>
      </c>
      <c r="S337" s="71">
        <v>349753663.38</v>
      </c>
      <c r="T337" s="74">
        <v>0</v>
      </c>
      <c r="U337" s="71">
        <v>58283105.789999999</v>
      </c>
      <c r="V337" s="71">
        <v>17264569.710000001</v>
      </c>
      <c r="W337" s="71">
        <v>12759040.1666</v>
      </c>
      <c r="X337" s="71">
        <v>0</v>
      </c>
      <c r="Y337" s="71">
        <f t="shared" si="73"/>
        <v>12759040.1666</v>
      </c>
      <c r="Z337" s="71">
        <v>193973213.00999999</v>
      </c>
      <c r="AA337" s="72">
        <f t="shared" si="64"/>
        <v>632033592.05659997</v>
      </c>
    </row>
    <row r="338" spans="1:27" ht="24.95" customHeight="1">
      <c r="A338" s="182"/>
      <c r="B338" s="184"/>
      <c r="C338" s="67">
        <v>3</v>
      </c>
      <c r="D338" s="71" t="s">
        <v>797</v>
      </c>
      <c r="E338" s="71">
        <v>378258892.12</v>
      </c>
      <c r="F338" s="71">
        <v>0</v>
      </c>
      <c r="G338" s="71">
        <v>63033229.770000003</v>
      </c>
      <c r="H338" s="71">
        <v>18671647.210000001</v>
      </c>
      <c r="I338" s="71">
        <v>13798913.072799999</v>
      </c>
      <c r="J338" s="71">
        <v>0</v>
      </c>
      <c r="K338" s="71">
        <f t="shared" si="77"/>
        <v>13798913.072799999</v>
      </c>
      <c r="L338" s="86">
        <v>217232161.47999999</v>
      </c>
      <c r="M338" s="72">
        <f t="shared" si="74"/>
        <v>690994843.65279996</v>
      </c>
      <c r="N338" s="66"/>
      <c r="O338" s="184"/>
      <c r="P338" s="73">
        <v>8</v>
      </c>
      <c r="Q338" s="193"/>
      <c r="R338" s="71" t="s">
        <v>798</v>
      </c>
      <c r="S338" s="71">
        <v>298448550.76999998</v>
      </c>
      <c r="T338" s="74">
        <v>0</v>
      </c>
      <c r="U338" s="71">
        <v>49733599.039999999</v>
      </c>
      <c r="V338" s="71">
        <v>14732042.43</v>
      </c>
      <c r="W338" s="71">
        <v>10887425.7673</v>
      </c>
      <c r="X338" s="71">
        <v>0</v>
      </c>
      <c r="Y338" s="71">
        <f t="shared" si="73"/>
        <v>10887425.7673</v>
      </c>
      <c r="Z338" s="71">
        <v>173129723.19</v>
      </c>
      <c r="AA338" s="72">
        <f t="shared" si="64"/>
        <v>546931341.19729996</v>
      </c>
    </row>
    <row r="339" spans="1:27" ht="24.95" customHeight="1">
      <c r="A339" s="182"/>
      <c r="B339" s="184"/>
      <c r="C339" s="67">
        <v>4</v>
      </c>
      <c r="D339" s="71" t="s">
        <v>799</v>
      </c>
      <c r="E339" s="71">
        <v>286108634.05000001</v>
      </c>
      <c r="F339" s="71">
        <v>0</v>
      </c>
      <c r="G339" s="71">
        <v>47677269.840000004</v>
      </c>
      <c r="H339" s="71">
        <v>14122918.43</v>
      </c>
      <c r="I339" s="71">
        <v>10437264.6697</v>
      </c>
      <c r="J339" s="71">
        <v>0</v>
      </c>
      <c r="K339" s="71">
        <f t="shared" si="77"/>
        <v>10437264.6697</v>
      </c>
      <c r="L339" s="86">
        <v>173146617.30000001</v>
      </c>
      <c r="M339" s="72">
        <f t="shared" si="74"/>
        <v>531492704.28969997</v>
      </c>
      <c r="N339" s="66"/>
      <c r="O339" s="184"/>
      <c r="P339" s="73">
        <v>9</v>
      </c>
      <c r="Q339" s="193"/>
      <c r="R339" s="71" t="s">
        <v>800</v>
      </c>
      <c r="S339" s="71">
        <v>337821529.48000002</v>
      </c>
      <c r="T339" s="74">
        <v>0</v>
      </c>
      <c r="U339" s="71">
        <v>56294729.700000003</v>
      </c>
      <c r="V339" s="71">
        <v>16675574.720000001</v>
      </c>
      <c r="W339" s="71">
        <v>12323755.016799999</v>
      </c>
      <c r="X339" s="71">
        <v>0</v>
      </c>
      <c r="Y339" s="71">
        <f t="shared" si="73"/>
        <v>12323755.016799999</v>
      </c>
      <c r="Z339" s="71">
        <v>171999258.53</v>
      </c>
      <c r="AA339" s="72">
        <f t="shared" si="64"/>
        <v>595114847.44679999</v>
      </c>
    </row>
    <row r="340" spans="1:27" ht="24.95" customHeight="1">
      <c r="A340" s="182"/>
      <c r="B340" s="184"/>
      <c r="C340" s="67">
        <v>5</v>
      </c>
      <c r="D340" s="71" t="s">
        <v>801</v>
      </c>
      <c r="E340" s="71">
        <v>240835029.59999999</v>
      </c>
      <c r="F340" s="71">
        <v>0</v>
      </c>
      <c r="G340" s="71">
        <v>40911256.590000004</v>
      </c>
      <c r="H340" s="71">
        <v>12118696.01</v>
      </c>
      <c r="I340" s="71">
        <v>8956083.5676000006</v>
      </c>
      <c r="J340" s="71">
        <v>0</v>
      </c>
      <c r="K340" s="71">
        <f t="shared" si="77"/>
        <v>8956083.5676000006</v>
      </c>
      <c r="L340" s="86">
        <v>161558967.94999999</v>
      </c>
      <c r="M340" s="72">
        <f t="shared" si="74"/>
        <v>464380033.71759999</v>
      </c>
      <c r="N340" s="66"/>
      <c r="O340" s="184"/>
      <c r="P340" s="73">
        <v>10</v>
      </c>
      <c r="Q340" s="193"/>
      <c r="R340" s="71" t="s">
        <v>802</v>
      </c>
      <c r="S340" s="71">
        <v>305005809.18000001</v>
      </c>
      <c r="T340" s="74">
        <v>0</v>
      </c>
      <c r="U340" s="71">
        <v>50826303.5</v>
      </c>
      <c r="V340" s="71">
        <v>15055722.369999999</v>
      </c>
      <c r="W340" s="71">
        <v>11126635.0514</v>
      </c>
      <c r="X340" s="71">
        <v>0</v>
      </c>
      <c r="Y340" s="71">
        <f t="shared" si="73"/>
        <v>11126635.0514</v>
      </c>
      <c r="Z340" s="71">
        <v>166471941.03</v>
      </c>
      <c r="AA340" s="72">
        <f t="shared" si="64"/>
        <v>548486411.13139999</v>
      </c>
    </row>
    <row r="341" spans="1:27" ht="24.95" customHeight="1">
      <c r="A341" s="182"/>
      <c r="B341" s="184"/>
      <c r="C341" s="67">
        <v>6</v>
      </c>
      <c r="D341" s="71" t="s">
        <v>803</v>
      </c>
      <c r="E341" s="71">
        <v>338066263.22000003</v>
      </c>
      <c r="F341" s="71">
        <v>0</v>
      </c>
      <c r="G341" s="71">
        <v>40132856.289999999</v>
      </c>
      <c r="H341" s="71">
        <v>11888118.960000001</v>
      </c>
      <c r="I341" s="71">
        <v>8785680.1454000007</v>
      </c>
      <c r="J341" s="71">
        <v>0</v>
      </c>
      <c r="K341" s="71">
        <f t="shared" si="77"/>
        <v>8785680.1454000007</v>
      </c>
      <c r="L341" s="86">
        <v>199904040.44</v>
      </c>
      <c r="M341" s="72">
        <f t="shared" si="74"/>
        <v>598776959.05540001</v>
      </c>
      <c r="N341" s="66"/>
      <c r="O341" s="184"/>
      <c r="P341" s="73">
        <v>11</v>
      </c>
      <c r="Q341" s="193"/>
      <c r="R341" s="71" t="s">
        <v>804</v>
      </c>
      <c r="S341" s="71">
        <v>282834057.86000001</v>
      </c>
      <c r="T341" s="74">
        <v>0</v>
      </c>
      <c r="U341" s="71">
        <v>47131593.009999998</v>
      </c>
      <c r="V341" s="71">
        <v>13961278.52</v>
      </c>
      <c r="W341" s="71">
        <v>10317807.881899999</v>
      </c>
      <c r="X341" s="71">
        <v>0</v>
      </c>
      <c r="Y341" s="71">
        <f t="shared" si="73"/>
        <v>10317807.881899999</v>
      </c>
      <c r="Z341" s="71">
        <v>168853752.22999999</v>
      </c>
      <c r="AA341" s="72">
        <f t="shared" si="64"/>
        <v>523098489.50190002</v>
      </c>
    </row>
    <row r="342" spans="1:27" ht="24.95" customHeight="1">
      <c r="A342" s="182"/>
      <c r="B342" s="184"/>
      <c r="C342" s="67">
        <v>7</v>
      </c>
      <c r="D342" s="71" t="s">
        <v>805</v>
      </c>
      <c r="E342" s="71">
        <v>245506166.33000001</v>
      </c>
      <c r="F342" s="71">
        <v>0</v>
      </c>
      <c r="G342" s="71">
        <v>56335512.240000002</v>
      </c>
      <c r="H342" s="71">
        <v>16687655.279999999</v>
      </c>
      <c r="I342" s="71">
        <v>12332682.9224</v>
      </c>
      <c r="J342" s="71">
        <v>0</v>
      </c>
      <c r="K342" s="71">
        <f t="shared" si="77"/>
        <v>12332682.9224</v>
      </c>
      <c r="L342" s="86">
        <v>157183250.09999999</v>
      </c>
      <c r="M342" s="72">
        <f t="shared" si="74"/>
        <v>488045266.87239999</v>
      </c>
      <c r="N342" s="66"/>
      <c r="O342" s="184"/>
      <c r="P342" s="73">
        <v>12</v>
      </c>
      <c r="Q342" s="193"/>
      <c r="R342" s="71" t="s">
        <v>806</v>
      </c>
      <c r="S342" s="71">
        <v>336748358.08999997</v>
      </c>
      <c r="T342" s="74">
        <v>0</v>
      </c>
      <c r="U342" s="71">
        <v>56115895.939999998</v>
      </c>
      <c r="V342" s="71">
        <v>16622600.74</v>
      </c>
      <c r="W342" s="71">
        <v>12284605.643200001</v>
      </c>
      <c r="X342" s="71">
        <v>0</v>
      </c>
      <c r="Y342" s="71">
        <f t="shared" si="73"/>
        <v>12284605.643200001</v>
      </c>
      <c r="Z342" s="71">
        <v>172788470.28999999</v>
      </c>
      <c r="AA342" s="72">
        <f t="shared" si="64"/>
        <v>594559930.70319998</v>
      </c>
    </row>
    <row r="343" spans="1:27" ht="24.95" customHeight="1">
      <c r="A343" s="182"/>
      <c r="B343" s="184"/>
      <c r="C343" s="67">
        <v>8</v>
      </c>
      <c r="D343" s="71" t="s">
        <v>807</v>
      </c>
      <c r="E343" s="71">
        <v>283728535.88</v>
      </c>
      <c r="F343" s="71">
        <v>0</v>
      </c>
      <c r="G343" s="71">
        <v>47280649.229999997</v>
      </c>
      <c r="H343" s="71">
        <v>14005431.82</v>
      </c>
      <c r="I343" s="71">
        <v>10350438.5079</v>
      </c>
      <c r="J343" s="71">
        <v>0</v>
      </c>
      <c r="K343" s="71">
        <f t="shared" si="77"/>
        <v>10350438.5079</v>
      </c>
      <c r="L343" s="86">
        <v>175699312.68000001</v>
      </c>
      <c r="M343" s="72">
        <f t="shared" si="74"/>
        <v>531064368.11790001</v>
      </c>
      <c r="N343" s="66"/>
      <c r="O343" s="184"/>
      <c r="P343" s="73">
        <v>13</v>
      </c>
      <c r="Q343" s="193"/>
      <c r="R343" s="71" t="s">
        <v>808</v>
      </c>
      <c r="S343" s="71">
        <v>353316981.27999997</v>
      </c>
      <c r="T343" s="74">
        <v>0</v>
      </c>
      <c r="U343" s="71">
        <v>58876898.670000002</v>
      </c>
      <c r="V343" s="71">
        <v>17440462.510000002</v>
      </c>
      <c r="W343" s="71">
        <v>12889030.273800001</v>
      </c>
      <c r="X343" s="71">
        <v>0</v>
      </c>
      <c r="Y343" s="71">
        <f t="shared" si="73"/>
        <v>12889030.273800001</v>
      </c>
      <c r="Z343" s="71">
        <v>187849476.16999999</v>
      </c>
      <c r="AA343" s="72">
        <f t="shared" si="64"/>
        <v>630372848.90380001</v>
      </c>
    </row>
    <row r="344" spans="1:27" ht="24.95" customHeight="1">
      <c r="A344" s="182"/>
      <c r="B344" s="184"/>
      <c r="C344" s="67">
        <v>9</v>
      </c>
      <c r="D344" s="71" t="s">
        <v>809</v>
      </c>
      <c r="E344" s="71">
        <v>248527367.97</v>
      </c>
      <c r="F344" s="71">
        <v>0</v>
      </c>
      <c r="G344" s="71">
        <v>41414710.969999999</v>
      </c>
      <c r="H344" s="71">
        <v>12267828.810000001</v>
      </c>
      <c r="I344" s="71">
        <v>9066297.2324000001</v>
      </c>
      <c r="J344" s="71">
        <v>0</v>
      </c>
      <c r="K344" s="71">
        <f t="shared" si="77"/>
        <v>9066297.2324000001</v>
      </c>
      <c r="L344" s="86">
        <v>164082280.53</v>
      </c>
      <c r="M344" s="72">
        <f t="shared" si="74"/>
        <v>475358485.51239997</v>
      </c>
      <c r="N344" s="66"/>
      <c r="O344" s="184"/>
      <c r="P344" s="73">
        <v>14</v>
      </c>
      <c r="Q344" s="193"/>
      <c r="R344" s="71" t="s">
        <v>810</v>
      </c>
      <c r="S344" s="71">
        <v>318357317.68000001</v>
      </c>
      <c r="T344" s="74">
        <v>0</v>
      </c>
      <c r="U344" s="71">
        <v>53051204.799999997</v>
      </c>
      <c r="V344" s="71">
        <v>15714780.66</v>
      </c>
      <c r="W344" s="71">
        <v>11613699.0944</v>
      </c>
      <c r="X344" s="71">
        <v>0</v>
      </c>
      <c r="Y344" s="71">
        <f t="shared" si="73"/>
        <v>11613699.0944</v>
      </c>
      <c r="Z344" s="71">
        <v>174656597.94</v>
      </c>
      <c r="AA344" s="72">
        <f t="shared" si="64"/>
        <v>573393600.17439997</v>
      </c>
    </row>
    <row r="345" spans="1:27" ht="24.95" customHeight="1">
      <c r="A345" s="182"/>
      <c r="B345" s="184"/>
      <c r="C345" s="67">
        <v>10</v>
      </c>
      <c r="D345" s="71" t="s">
        <v>811</v>
      </c>
      <c r="E345" s="71">
        <v>262555636.38999999</v>
      </c>
      <c r="F345" s="71">
        <v>0</v>
      </c>
      <c r="G345" s="71">
        <v>43752387.850000001</v>
      </c>
      <c r="H345" s="71">
        <v>12960293.380000001</v>
      </c>
      <c r="I345" s="71">
        <v>9578049.5285999998</v>
      </c>
      <c r="J345" s="71">
        <v>0</v>
      </c>
      <c r="K345" s="71">
        <f t="shared" si="77"/>
        <v>9578049.5285999998</v>
      </c>
      <c r="L345" s="86">
        <v>166107374.19999999</v>
      </c>
      <c r="M345" s="72">
        <f t="shared" si="74"/>
        <v>494953741.34859997</v>
      </c>
      <c r="N345" s="66"/>
      <c r="O345" s="184"/>
      <c r="P345" s="73">
        <v>15</v>
      </c>
      <c r="Q345" s="193"/>
      <c r="R345" s="71" t="s">
        <v>812</v>
      </c>
      <c r="S345" s="71">
        <v>285069475.61000001</v>
      </c>
      <c r="T345" s="74">
        <v>0</v>
      </c>
      <c r="U345" s="71">
        <v>47504104.020000003</v>
      </c>
      <c r="V345" s="71">
        <v>14071623.4</v>
      </c>
      <c r="W345" s="71">
        <v>10399356.0908</v>
      </c>
      <c r="X345" s="71">
        <v>0</v>
      </c>
      <c r="Y345" s="71">
        <f t="shared" si="73"/>
        <v>10399356.0908</v>
      </c>
      <c r="Z345" s="71">
        <v>161244895.15000001</v>
      </c>
      <c r="AA345" s="72">
        <f t="shared" si="64"/>
        <v>518289454.27079999</v>
      </c>
    </row>
    <row r="346" spans="1:27" ht="24.95" customHeight="1">
      <c r="A346" s="182"/>
      <c r="B346" s="184"/>
      <c r="C346" s="67">
        <v>11</v>
      </c>
      <c r="D346" s="71" t="s">
        <v>813</v>
      </c>
      <c r="E346" s="71">
        <v>365230124.31999999</v>
      </c>
      <c r="F346" s="71">
        <v>0</v>
      </c>
      <c r="G346" s="71">
        <v>60862110.119999997</v>
      </c>
      <c r="H346" s="71">
        <v>18028520.079999998</v>
      </c>
      <c r="I346" s="71">
        <v>13323622.635500001</v>
      </c>
      <c r="J346" s="71">
        <v>0</v>
      </c>
      <c r="K346" s="71">
        <f t="shared" si="77"/>
        <v>13323622.635500001</v>
      </c>
      <c r="L346" s="86">
        <v>206718530.88</v>
      </c>
      <c r="M346" s="72">
        <f t="shared" si="74"/>
        <v>664162908.03550005</v>
      </c>
      <c r="N346" s="66"/>
      <c r="O346" s="184"/>
      <c r="P346" s="73">
        <v>16</v>
      </c>
      <c r="Q346" s="193"/>
      <c r="R346" s="71" t="s">
        <v>814</v>
      </c>
      <c r="S346" s="71">
        <v>316780003.45999998</v>
      </c>
      <c r="T346" s="74">
        <v>0</v>
      </c>
      <c r="U346" s="71">
        <v>52788360.460000001</v>
      </c>
      <c r="V346" s="71">
        <v>15636921.140000001</v>
      </c>
      <c r="W346" s="71">
        <v>11556158.551999999</v>
      </c>
      <c r="X346" s="71">
        <v>0</v>
      </c>
      <c r="Y346" s="71">
        <f t="shared" si="73"/>
        <v>11556158.551999999</v>
      </c>
      <c r="Z346" s="71">
        <v>194356735.90000001</v>
      </c>
      <c r="AA346" s="72">
        <f t="shared" si="64"/>
        <v>591118179.51199996</v>
      </c>
    </row>
    <row r="347" spans="1:27" ht="24.95" customHeight="1">
      <c r="A347" s="182"/>
      <c r="B347" s="184"/>
      <c r="C347" s="67">
        <v>12</v>
      </c>
      <c r="D347" s="71" t="s">
        <v>815</v>
      </c>
      <c r="E347" s="71">
        <v>270037839.92000002</v>
      </c>
      <c r="F347" s="71">
        <v>0</v>
      </c>
      <c r="G347" s="71">
        <v>44999225.57</v>
      </c>
      <c r="H347" s="71">
        <v>13329630.539999999</v>
      </c>
      <c r="I347" s="71">
        <v>9851000.8808999993</v>
      </c>
      <c r="J347" s="71">
        <v>0</v>
      </c>
      <c r="K347" s="71">
        <f t="shared" si="77"/>
        <v>9851000.8808999993</v>
      </c>
      <c r="L347" s="86">
        <v>168555683.31</v>
      </c>
      <c r="M347" s="72">
        <f t="shared" si="74"/>
        <v>506773380.2209</v>
      </c>
      <c r="N347" s="66"/>
      <c r="O347" s="184"/>
      <c r="P347" s="73">
        <v>17</v>
      </c>
      <c r="Q347" s="193"/>
      <c r="R347" s="71" t="s">
        <v>816</v>
      </c>
      <c r="S347" s="71">
        <v>314220896.69</v>
      </c>
      <c r="T347" s="74">
        <v>0</v>
      </c>
      <c r="U347" s="71">
        <v>52361909.770000003</v>
      </c>
      <c r="V347" s="71">
        <v>15510598.300000001</v>
      </c>
      <c r="W347" s="71">
        <v>11462802.142999999</v>
      </c>
      <c r="X347" s="71">
        <v>0</v>
      </c>
      <c r="Y347" s="71">
        <f t="shared" si="73"/>
        <v>11462802.142999999</v>
      </c>
      <c r="Z347" s="71">
        <v>184579995.05000001</v>
      </c>
      <c r="AA347" s="72">
        <f t="shared" si="64"/>
        <v>578136201.95299995</v>
      </c>
    </row>
    <row r="348" spans="1:27" ht="24.95" customHeight="1">
      <c r="A348" s="182"/>
      <c r="B348" s="184"/>
      <c r="C348" s="67">
        <v>13</v>
      </c>
      <c r="D348" s="71" t="s">
        <v>817</v>
      </c>
      <c r="E348" s="71">
        <v>227955953.75999999</v>
      </c>
      <c r="F348" s="71">
        <v>0</v>
      </c>
      <c r="G348" s="71">
        <v>37986681.369999997</v>
      </c>
      <c r="H348" s="71">
        <v>11252380.939999999</v>
      </c>
      <c r="I348" s="71">
        <v>8315850.4819999998</v>
      </c>
      <c r="J348" s="71">
        <v>0</v>
      </c>
      <c r="K348" s="71">
        <f t="shared" si="77"/>
        <v>8315850.4819999998</v>
      </c>
      <c r="L348" s="86">
        <v>163687159.16</v>
      </c>
      <c r="M348" s="72">
        <f t="shared" si="74"/>
        <v>449198025.71200001</v>
      </c>
      <c r="N348" s="66"/>
      <c r="O348" s="184"/>
      <c r="P348" s="73">
        <v>18</v>
      </c>
      <c r="Q348" s="193"/>
      <c r="R348" s="71" t="s">
        <v>818</v>
      </c>
      <c r="S348" s="71">
        <v>351838326.35000002</v>
      </c>
      <c r="T348" s="74">
        <v>0</v>
      </c>
      <c r="U348" s="71">
        <v>58630494.960000001</v>
      </c>
      <c r="V348" s="71">
        <v>17367473.02</v>
      </c>
      <c r="W348" s="71">
        <v>12835088.8298</v>
      </c>
      <c r="X348" s="71">
        <v>0</v>
      </c>
      <c r="Y348" s="71">
        <f t="shared" si="73"/>
        <v>12835088.8298</v>
      </c>
      <c r="Z348" s="71">
        <v>192316693.09999999</v>
      </c>
      <c r="AA348" s="72">
        <f t="shared" ref="AA348:AA410" si="78">S348+T348+U348+V348+Y348+Z348</f>
        <v>632988076.25979996</v>
      </c>
    </row>
    <row r="349" spans="1:27" ht="24.95" customHeight="1">
      <c r="A349" s="182"/>
      <c r="B349" s="184"/>
      <c r="C349" s="67">
        <v>14</v>
      </c>
      <c r="D349" s="71" t="s">
        <v>819</v>
      </c>
      <c r="E349" s="71">
        <v>313318184.25999999</v>
      </c>
      <c r="F349" s="71">
        <v>0</v>
      </c>
      <c r="G349" s="71">
        <v>52211481.369999997</v>
      </c>
      <c r="H349" s="71">
        <v>15466038.529999999</v>
      </c>
      <c r="I349" s="71">
        <v>11429871.1248</v>
      </c>
      <c r="J349" s="71">
        <v>0</v>
      </c>
      <c r="K349" s="71">
        <f t="shared" si="77"/>
        <v>11429871.1248</v>
      </c>
      <c r="L349" s="86">
        <v>195509765.03</v>
      </c>
      <c r="M349" s="72">
        <f t="shared" si="74"/>
        <v>587935340.31480002</v>
      </c>
      <c r="N349" s="66"/>
      <c r="O349" s="184"/>
      <c r="P349" s="73">
        <v>19</v>
      </c>
      <c r="Q349" s="193"/>
      <c r="R349" s="71" t="s">
        <v>820</v>
      </c>
      <c r="S349" s="71">
        <v>324380757.76999998</v>
      </c>
      <c r="T349" s="74">
        <v>0</v>
      </c>
      <c r="U349" s="71">
        <v>54054953.530000001</v>
      </c>
      <c r="V349" s="71">
        <v>16012110.210000001</v>
      </c>
      <c r="W349" s="71">
        <v>11833434.6456</v>
      </c>
      <c r="X349" s="71">
        <v>0</v>
      </c>
      <c r="Y349" s="71">
        <f t="shared" si="73"/>
        <v>11833434.6456</v>
      </c>
      <c r="Z349" s="71">
        <v>163687018.41</v>
      </c>
      <c r="AA349" s="72">
        <f t="shared" si="78"/>
        <v>569968274.56560004</v>
      </c>
    </row>
    <row r="350" spans="1:27" ht="24.95" customHeight="1">
      <c r="A350" s="182"/>
      <c r="B350" s="184"/>
      <c r="C350" s="67">
        <v>15</v>
      </c>
      <c r="D350" s="71" t="s">
        <v>821</v>
      </c>
      <c r="E350" s="71">
        <v>352402746.80000001</v>
      </c>
      <c r="F350" s="71">
        <v>0</v>
      </c>
      <c r="G350" s="71">
        <v>58724550.229999997</v>
      </c>
      <c r="H350" s="71">
        <v>17395333.989999998</v>
      </c>
      <c r="I350" s="71">
        <v>12855678.9307</v>
      </c>
      <c r="J350" s="71">
        <v>0</v>
      </c>
      <c r="K350" s="71">
        <f t="shared" si="77"/>
        <v>12855678.9307</v>
      </c>
      <c r="L350" s="86">
        <v>206325729.21000001</v>
      </c>
      <c r="M350" s="72">
        <f t="shared" si="74"/>
        <v>647704039.16069996</v>
      </c>
      <c r="N350" s="66"/>
      <c r="O350" s="184"/>
      <c r="P350" s="73">
        <v>20</v>
      </c>
      <c r="Q350" s="193"/>
      <c r="R350" s="71" t="s">
        <v>822</v>
      </c>
      <c r="S350" s="71">
        <v>295191222.57999998</v>
      </c>
      <c r="T350" s="74">
        <v>0</v>
      </c>
      <c r="U350" s="71">
        <v>49190796.43</v>
      </c>
      <c r="V350" s="71">
        <v>14571253.93</v>
      </c>
      <c r="W350" s="71">
        <v>10768598.187899999</v>
      </c>
      <c r="X350" s="71">
        <v>0</v>
      </c>
      <c r="Y350" s="71">
        <f t="shared" si="73"/>
        <v>10768598.187899999</v>
      </c>
      <c r="Z350" s="71">
        <v>151964053.52000001</v>
      </c>
      <c r="AA350" s="72">
        <f t="shared" si="78"/>
        <v>521685924.64789999</v>
      </c>
    </row>
    <row r="351" spans="1:27" ht="24.95" customHeight="1">
      <c r="A351" s="182"/>
      <c r="B351" s="184"/>
      <c r="C351" s="67">
        <v>16</v>
      </c>
      <c r="D351" s="71" t="s">
        <v>823</v>
      </c>
      <c r="E351" s="71">
        <v>258277279.21000001</v>
      </c>
      <c r="F351" s="71">
        <v>0</v>
      </c>
      <c r="G351" s="71">
        <v>43039440.509999998</v>
      </c>
      <c r="H351" s="71">
        <v>12749104.75</v>
      </c>
      <c r="I351" s="71">
        <v>9421974.7343000006</v>
      </c>
      <c r="J351" s="71">
        <v>0</v>
      </c>
      <c r="K351" s="71">
        <f t="shared" si="77"/>
        <v>9421974.7343000006</v>
      </c>
      <c r="L351" s="86">
        <v>169442064.50999999</v>
      </c>
      <c r="M351" s="72">
        <f t="shared" si="74"/>
        <v>492929863.71429998</v>
      </c>
      <c r="N351" s="66"/>
      <c r="O351" s="184"/>
      <c r="P351" s="73">
        <v>21</v>
      </c>
      <c r="Q351" s="193"/>
      <c r="R351" s="71" t="s">
        <v>824</v>
      </c>
      <c r="S351" s="71">
        <v>304296732.55000001</v>
      </c>
      <c r="T351" s="74">
        <v>0</v>
      </c>
      <c r="U351" s="71">
        <v>50708142.649999999</v>
      </c>
      <c r="V351" s="71">
        <v>15020720.869999999</v>
      </c>
      <c r="W351" s="71">
        <v>11100767.882099999</v>
      </c>
      <c r="X351" s="71">
        <v>0</v>
      </c>
      <c r="Y351" s="71">
        <f t="shared" si="73"/>
        <v>11100767.882099999</v>
      </c>
      <c r="Z351" s="71">
        <v>180637802.41</v>
      </c>
      <c r="AA351" s="72">
        <f t="shared" si="78"/>
        <v>561764166.36210001</v>
      </c>
    </row>
    <row r="352" spans="1:27" ht="24.95" customHeight="1">
      <c r="A352" s="182"/>
      <c r="B352" s="184"/>
      <c r="C352" s="67">
        <v>17</v>
      </c>
      <c r="D352" s="71" t="s">
        <v>825</v>
      </c>
      <c r="E352" s="71">
        <v>273306320.76999998</v>
      </c>
      <c r="F352" s="71">
        <v>0</v>
      </c>
      <c r="G352" s="71">
        <v>45543886.670000002</v>
      </c>
      <c r="H352" s="71">
        <v>13490969.560000001</v>
      </c>
      <c r="I352" s="71">
        <v>9970235.3101000004</v>
      </c>
      <c r="J352" s="71">
        <v>0</v>
      </c>
      <c r="K352" s="71">
        <f t="shared" si="77"/>
        <v>9970235.3101000004</v>
      </c>
      <c r="L352" s="86">
        <v>178086278.75999999</v>
      </c>
      <c r="M352" s="72">
        <f t="shared" si="74"/>
        <v>520397691.07010001</v>
      </c>
      <c r="N352" s="66"/>
      <c r="O352" s="184"/>
      <c r="P352" s="73">
        <v>22</v>
      </c>
      <c r="Q352" s="193"/>
      <c r="R352" s="71" t="s">
        <v>826</v>
      </c>
      <c r="S352" s="71">
        <v>292780739.85000002</v>
      </c>
      <c r="T352" s="74">
        <v>0</v>
      </c>
      <c r="U352" s="71">
        <v>48789112.509999998</v>
      </c>
      <c r="V352" s="71">
        <v>14452267.48</v>
      </c>
      <c r="W352" s="71">
        <v>10680663.595100001</v>
      </c>
      <c r="X352" s="71">
        <v>0</v>
      </c>
      <c r="Y352" s="71">
        <f t="shared" si="73"/>
        <v>10680663.595100001</v>
      </c>
      <c r="Z352" s="71">
        <v>176175740.36000001</v>
      </c>
      <c r="AA352" s="72">
        <f t="shared" si="78"/>
        <v>542878523.79509997</v>
      </c>
    </row>
    <row r="353" spans="1:27" ht="24.95" customHeight="1">
      <c r="A353" s="182"/>
      <c r="B353" s="184"/>
      <c r="C353" s="67">
        <v>18</v>
      </c>
      <c r="D353" s="71" t="s">
        <v>827</v>
      </c>
      <c r="E353" s="71">
        <v>285053714.69999999</v>
      </c>
      <c r="F353" s="71">
        <v>0</v>
      </c>
      <c r="G353" s="71">
        <v>47501477.609999999</v>
      </c>
      <c r="H353" s="71">
        <v>14070845.41</v>
      </c>
      <c r="I353" s="71">
        <v>10398781.1316</v>
      </c>
      <c r="J353" s="71">
        <v>0</v>
      </c>
      <c r="K353" s="71">
        <f t="shared" si="77"/>
        <v>10398781.1316</v>
      </c>
      <c r="L353" s="86">
        <v>185826069.72</v>
      </c>
      <c r="M353" s="72">
        <f t="shared" si="74"/>
        <v>542850888.57159996</v>
      </c>
      <c r="N353" s="66"/>
      <c r="O353" s="185"/>
      <c r="P353" s="73">
        <v>23</v>
      </c>
      <c r="Q353" s="194"/>
      <c r="R353" s="71" t="s">
        <v>828</v>
      </c>
      <c r="S353" s="71">
        <v>274481879.16000003</v>
      </c>
      <c r="T353" s="74">
        <v>0</v>
      </c>
      <c r="U353" s="71">
        <v>45739782.240000002</v>
      </c>
      <c r="V353" s="71">
        <v>13548997.6</v>
      </c>
      <c r="W353" s="71">
        <v>10013119.7695</v>
      </c>
      <c r="X353" s="71">
        <v>0</v>
      </c>
      <c r="Y353" s="71">
        <f t="shared" si="73"/>
        <v>10013119.7695</v>
      </c>
      <c r="Z353" s="71">
        <v>163985485.81999999</v>
      </c>
      <c r="AA353" s="72">
        <f t="shared" si="78"/>
        <v>507769264.58950001</v>
      </c>
    </row>
    <row r="354" spans="1:27" ht="24.95" customHeight="1">
      <c r="A354" s="182"/>
      <c r="B354" s="184"/>
      <c r="C354" s="67">
        <v>19</v>
      </c>
      <c r="D354" s="71" t="s">
        <v>829</v>
      </c>
      <c r="E354" s="71">
        <v>294502273.69999999</v>
      </c>
      <c r="F354" s="71">
        <v>0</v>
      </c>
      <c r="G354" s="71">
        <v>49075989.68</v>
      </c>
      <c r="H354" s="71">
        <v>14537245.970000001</v>
      </c>
      <c r="I354" s="71">
        <v>10743465.2805</v>
      </c>
      <c r="J354" s="71">
        <v>0</v>
      </c>
      <c r="K354" s="71">
        <f t="shared" si="77"/>
        <v>10743465.2805</v>
      </c>
      <c r="L354" s="86">
        <v>181029456.12</v>
      </c>
      <c r="M354" s="72">
        <f t="shared" si="74"/>
        <v>549888430.75049996</v>
      </c>
      <c r="N354" s="66"/>
      <c r="O354" s="67"/>
      <c r="P354" s="176" t="s">
        <v>830</v>
      </c>
      <c r="Q354" s="177"/>
      <c r="R354" s="75"/>
      <c r="S354" s="75">
        <f t="shared" ref="S354:X354" si="79">SUM(S331:S353)</f>
        <v>7252402577.75</v>
      </c>
      <c r="T354" s="74">
        <v>0</v>
      </c>
      <c r="U354" s="75">
        <f t="shared" si="79"/>
        <v>1208543586.3800001</v>
      </c>
      <c r="V354" s="75">
        <f t="shared" si="79"/>
        <v>357993705.27999997</v>
      </c>
      <c r="W354" s="75">
        <f t="shared" si="79"/>
        <v>264568196.08230001</v>
      </c>
      <c r="X354" s="75">
        <f t="shared" si="79"/>
        <v>0</v>
      </c>
      <c r="Y354" s="75">
        <f t="shared" si="73"/>
        <v>264568196.08230001</v>
      </c>
      <c r="Z354" s="75">
        <f>SUM(Z331:Z353)</f>
        <v>4042747268.5700002</v>
      </c>
      <c r="AA354" s="75">
        <f>SUM(AA331:AA353)</f>
        <v>13126255334.0623</v>
      </c>
    </row>
    <row r="355" spans="1:27" ht="24.95" customHeight="1">
      <c r="A355" s="182"/>
      <c r="B355" s="184"/>
      <c r="C355" s="67">
        <v>20</v>
      </c>
      <c r="D355" s="71" t="s">
        <v>831</v>
      </c>
      <c r="E355" s="71">
        <v>297048742.19</v>
      </c>
      <c r="F355" s="71">
        <v>0</v>
      </c>
      <c r="G355" s="71">
        <v>49500334.32</v>
      </c>
      <c r="H355" s="71">
        <v>14662944.970000001</v>
      </c>
      <c r="I355" s="71">
        <v>10836360.644200001</v>
      </c>
      <c r="J355" s="71">
        <v>0</v>
      </c>
      <c r="K355" s="71">
        <f t="shared" si="77"/>
        <v>10836360.644200001</v>
      </c>
      <c r="L355" s="86">
        <v>182782629.99000001</v>
      </c>
      <c r="M355" s="72">
        <f t="shared" si="74"/>
        <v>554831012.1142</v>
      </c>
      <c r="N355" s="66"/>
      <c r="O355" s="183">
        <v>34</v>
      </c>
      <c r="P355" s="73">
        <v>1</v>
      </c>
      <c r="Q355" s="183" t="s">
        <v>119</v>
      </c>
      <c r="R355" s="71" t="s">
        <v>832</v>
      </c>
      <c r="S355" s="71">
        <v>272443160.3725</v>
      </c>
      <c r="T355" s="74">
        <v>0</v>
      </c>
      <c r="U355" s="71">
        <v>45400049.240000002</v>
      </c>
      <c r="V355" s="71">
        <v>13448362.17</v>
      </c>
      <c r="W355" s="71">
        <v>9938747.1534000002</v>
      </c>
      <c r="X355" s="71">
        <f t="shared" ref="X355:X370" si="80">W355/2</f>
        <v>4969373.5767000001</v>
      </c>
      <c r="Y355" s="71">
        <f t="shared" si="73"/>
        <v>4969373.5767000001</v>
      </c>
      <c r="Z355" s="71">
        <v>155434403.03999999</v>
      </c>
      <c r="AA355" s="72">
        <f t="shared" si="78"/>
        <v>491695348.39920002</v>
      </c>
    </row>
    <row r="356" spans="1:27" ht="24.95" customHeight="1">
      <c r="A356" s="182"/>
      <c r="B356" s="184"/>
      <c r="C356" s="67">
        <v>21</v>
      </c>
      <c r="D356" s="71" t="s">
        <v>833</v>
      </c>
      <c r="E356" s="71">
        <v>278275109.88999999</v>
      </c>
      <c r="F356" s="71">
        <v>0</v>
      </c>
      <c r="G356" s="71">
        <v>46371887.899999999</v>
      </c>
      <c r="H356" s="71">
        <v>13736239.35</v>
      </c>
      <c r="I356" s="71">
        <v>10151497.1142</v>
      </c>
      <c r="J356" s="71">
        <v>0</v>
      </c>
      <c r="K356" s="71">
        <f t="shared" si="77"/>
        <v>10151497.1142</v>
      </c>
      <c r="L356" s="86">
        <v>178065401.5</v>
      </c>
      <c r="M356" s="72">
        <f t="shared" si="74"/>
        <v>526600135.75419998</v>
      </c>
      <c r="N356" s="66"/>
      <c r="O356" s="184"/>
      <c r="P356" s="73">
        <v>2</v>
      </c>
      <c r="Q356" s="184"/>
      <c r="R356" s="71" t="s">
        <v>834</v>
      </c>
      <c r="S356" s="71">
        <v>466212987.94319999</v>
      </c>
      <c r="T356" s="74">
        <v>0</v>
      </c>
      <c r="U356" s="71">
        <v>77689939.359999999</v>
      </c>
      <c r="V356" s="71">
        <v>23013244.670000002</v>
      </c>
      <c r="W356" s="71">
        <v>17007485.159299999</v>
      </c>
      <c r="X356" s="71">
        <f t="shared" si="80"/>
        <v>8503742.5796499997</v>
      </c>
      <c r="Y356" s="71">
        <f t="shared" si="73"/>
        <v>8503742.5796499997</v>
      </c>
      <c r="Z356" s="71">
        <v>186882764.80000001</v>
      </c>
      <c r="AA356" s="72">
        <f t="shared" si="78"/>
        <v>762302679.35284996</v>
      </c>
    </row>
    <row r="357" spans="1:27" ht="24.95" customHeight="1">
      <c r="A357" s="182"/>
      <c r="B357" s="184"/>
      <c r="C357" s="67">
        <v>22</v>
      </c>
      <c r="D357" s="71" t="s">
        <v>835</v>
      </c>
      <c r="E357" s="71">
        <v>255250382.09</v>
      </c>
      <c r="F357" s="71">
        <v>0</v>
      </c>
      <c r="G357" s="71">
        <v>42535037.030000001</v>
      </c>
      <c r="H357" s="71">
        <v>12599690.800000001</v>
      </c>
      <c r="I357" s="71">
        <v>9311553.2978000008</v>
      </c>
      <c r="J357" s="71">
        <v>0</v>
      </c>
      <c r="K357" s="71">
        <f t="shared" si="77"/>
        <v>9311553.2978000008</v>
      </c>
      <c r="L357" s="86">
        <v>169562688.65000001</v>
      </c>
      <c r="M357" s="72">
        <f t="shared" si="74"/>
        <v>489259351.8678</v>
      </c>
      <c r="N357" s="66"/>
      <c r="O357" s="184"/>
      <c r="P357" s="73">
        <v>3</v>
      </c>
      <c r="Q357" s="184"/>
      <c r="R357" s="71" t="s">
        <v>836</v>
      </c>
      <c r="S357" s="71">
        <v>320202564.52920002</v>
      </c>
      <c r="T357" s="74">
        <v>0</v>
      </c>
      <c r="U357" s="71">
        <v>53358697.560000002</v>
      </c>
      <c r="V357" s="71">
        <v>15805865.890000001</v>
      </c>
      <c r="W357" s="71">
        <v>11681013.839299999</v>
      </c>
      <c r="X357" s="71">
        <f t="shared" si="80"/>
        <v>5840506.9196499996</v>
      </c>
      <c r="Y357" s="71">
        <f t="shared" si="73"/>
        <v>5840506.9196499996</v>
      </c>
      <c r="Z357" s="71">
        <v>167597336.72999999</v>
      </c>
      <c r="AA357" s="72">
        <f t="shared" si="78"/>
        <v>562804971.62884998</v>
      </c>
    </row>
    <row r="358" spans="1:27" ht="24.95" customHeight="1">
      <c r="A358" s="182"/>
      <c r="B358" s="184"/>
      <c r="C358" s="67">
        <v>23</v>
      </c>
      <c r="D358" s="71" t="s">
        <v>837</v>
      </c>
      <c r="E358" s="71">
        <v>313247990.60000002</v>
      </c>
      <c r="F358" s="71">
        <v>0</v>
      </c>
      <c r="G358" s="71">
        <v>52199784.270000003</v>
      </c>
      <c r="H358" s="71">
        <v>15462573.630000001</v>
      </c>
      <c r="I358" s="71">
        <v>11427310.4549</v>
      </c>
      <c r="J358" s="71">
        <v>0</v>
      </c>
      <c r="K358" s="71">
        <f t="shared" si="77"/>
        <v>11427310.4549</v>
      </c>
      <c r="L358" s="86">
        <v>185955199.41</v>
      </c>
      <c r="M358" s="72">
        <f t="shared" si="74"/>
        <v>578292858.36489999</v>
      </c>
      <c r="N358" s="66"/>
      <c r="O358" s="184"/>
      <c r="P358" s="73">
        <v>4</v>
      </c>
      <c r="Q358" s="184"/>
      <c r="R358" s="71" t="s">
        <v>838</v>
      </c>
      <c r="S358" s="71">
        <v>382323776.96160001</v>
      </c>
      <c r="T358" s="74">
        <v>0</v>
      </c>
      <c r="U358" s="71">
        <v>63710603.990000002</v>
      </c>
      <c r="V358" s="71">
        <v>18872298.399999999</v>
      </c>
      <c r="W358" s="71">
        <v>13947200.3803</v>
      </c>
      <c r="X358" s="71">
        <f t="shared" si="80"/>
        <v>6973600.1901500002</v>
      </c>
      <c r="Y358" s="71">
        <f t="shared" si="73"/>
        <v>6973600.1901500002</v>
      </c>
      <c r="Z358" s="71">
        <v>155656062.78</v>
      </c>
      <c r="AA358" s="72">
        <f t="shared" si="78"/>
        <v>627536342.32175004</v>
      </c>
    </row>
    <row r="359" spans="1:27" ht="24.95" customHeight="1">
      <c r="A359" s="182"/>
      <c r="B359" s="184"/>
      <c r="C359" s="67">
        <v>24</v>
      </c>
      <c r="D359" s="71" t="s">
        <v>839</v>
      </c>
      <c r="E359" s="71">
        <v>231649538.03999999</v>
      </c>
      <c r="F359" s="71">
        <v>0</v>
      </c>
      <c r="G359" s="71">
        <v>38602181.899999999</v>
      </c>
      <c r="H359" s="71">
        <v>11434703.960000001</v>
      </c>
      <c r="I359" s="71">
        <v>8450592.7167000007</v>
      </c>
      <c r="J359" s="71">
        <v>0</v>
      </c>
      <c r="K359" s="71">
        <f t="shared" si="77"/>
        <v>8450592.7167000007</v>
      </c>
      <c r="L359" s="86">
        <v>156519559.61000001</v>
      </c>
      <c r="M359" s="72">
        <f t="shared" si="74"/>
        <v>446656576.22670001</v>
      </c>
      <c r="N359" s="66"/>
      <c r="O359" s="184"/>
      <c r="P359" s="73">
        <v>5</v>
      </c>
      <c r="Q359" s="184"/>
      <c r="R359" s="71" t="s">
        <v>840</v>
      </c>
      <c r="S359" s="71">
        <v>413041759.32260001</v>
      </c>
      <c r="T359" s="74">
        <v>0</v>
      </c>
      <c r="U359" s="71">
        <v>68829462.209999993</v>
      </c>
      <c r="V359" s="71">
        <v>20388602.02</v>
      </c>
      <c r="W359" s="71">
        <v>15067794.706499999</v>
      </c>
      <c r="X359" s="71">
        <f t="shared" si="80"/>
        <v>7533897.3532499997</v>
      </c>
      <c r="Y359" s="71">
        <f t="shared" si="73"/>
        <v>7533897.3532499997</v>
      </c>
      <c r="Z359" s="71">
        <v>196113604.11000001</v>
      </c>
      <c r="AA359" s="72">
        <f t="shared" si="78"/>
        <v>705907325.01584995</v>
      </c>
    </row>
    <row r="360" spans="1:27" ht="24.95" customHeight="1">
      <c r="A360" s="182"/>
      <c r="B360" s="184"/>
      <c r="C360" s="67">
        <v>25</v>
      </c>
      <c r="D360" s="71" t="s">
        <v>841</v>
      </c>
      <c r="E360" s="71">
        <v>290747832.31</v>
      </c>
      <c r="F360" s="71">
        <v>0</v>
      </c>
      <c r="G360" s="71">
        <v>48450347.899999999</v>
      </c>
      <c r="H360" s="71">
        <v>14351918.92</v>
      </c>
      <c r="I360" s="71">
        <v>10606502.974099999</v>
      </c>
      <c r="J360" s="71">
        <v>0</v>
      </c>
      <c r="K360" s="71">
        <f t="shared" si="77"/>
        <v>10606502.974099999</v>
      </c>
      <c r="L360" s="86">
        <v>170187717.56</v>
      </c>
      <c r="M360" s="72">
        <f t="shared" si="74"/>
        <v>534344319.66409999</v>
      </c>
      <c r="N360" s="66"/>
      <c r="O360" s="184"/>
      <c r="P360" s="73">
        <v>6</v>
      </c>
      <c r="Q360" s="184"/>
      <c r="R360" s="71" t="s">
        <v>842</v>
      </c>
      <c r="S360" s="71">
        <v>286134873.36059999</v>
      </c>
      <c r="T360" s="74">
        <v>0</v>
      </c>
      <c r="U360" s="71">
        <v>47681642.369999997</v>
      </c>
      <c r="V360" s="71">
        <v>14124213.66</v>
      </c>
      <c r="W360" s="71">
        <v>10438221.8816</v>
      </c>
      <c r="X360" s="71">
        <f t="shared" si="80"/>
        <v>5219110.9408</v>
      </c>
      <c r="Y360" s="71">
        <f t="shared" si="73"/>
        <v>5219110.9408</v>
      </c>
      <c r="Z360" s="71">
        <v>154695451.34</v>
      </c>
      <c r="AA360" s="72">
        <f t="shared" si="78"/>
        <v>507855291.67140001</v>
      </c>
    </row>
    <row r="361" spans="1:27" ht="24.95" customHeight="1">
      <c r="A361" s="182"/>
      <c r="B361" s="184"/>
      <c r="C361" s="67">
        <v>26</v>
      </c>
      <c r="D361" s="71" t="s">
        <v>843</v>
      </c>
      <c r="E361" s="71">
        <v>264433679.91</v>
      </c>
      <c r="F361" s="71">
        <v>0</v>
      </c>
      <c r="G361" s="71">
        <v>44065345.840000004</v>
      </c>
      <c r="H361" s="71">
        <v>13052997.52</v>
      </c>
      <c r="I361" s="71">
        <v>9646560.6986999996</v>
      </c>
      <c r="J361" s="71">
        <v>0</v>
      </c>
      <c r="K361" s="71">
        <f t="shared" si="77"/>
        <v>9646560.6986999996</v>
      </c>
      <c r="L361" s="86">
        <v>170421749</v>
      </c>
      <c r="M361" s="72">
        <f t="shared" si="74"/>
        <v>501620332.96869999</v>
      </c>
      <c r="N361" s="66"/>
      <c r="O361" s="184"/>
      <c r="P361" s="73">
        <v>7</v>
      </c>
      <c r="Q361" s="184"/>
      <c r="R361" s="71" t="s">
        <v>844</v>
      </c>
      <c r="S361" s="71">
        <v>275212563.0183</v>
      </c>
      <c r="T361" s="74">
        <v>0</v>
      </c>
      <c r="U361" s="71">
        <v>45861543.719999999</v>
      </c>
      <c r="V361" s="71">
        <v>13585065.65</v>
      </c>
      <c r="W361" s="71">
        <v>10039775.1719</v>
      </c>
      <c r="X361" s="71">
        <f t="shared" si="80"/>
        <v>5019887.5859500002</v>
      </c>
      <c r="Y361" s="71">
        <f t="shared" si="73"/>
        <v>5019887.5859500002</v>
      </c>
      <c r="Z361" s="71">
        <v>169075240.13999999</v>
      </c>
      <c r="AA361" s="72">
        <f t="shared" si="78"/>
        <v>508754300.11425</v>
      </c>
    </row>
    <row r="362" spans="1:27" ht="24.95" customHeight="1">
      <c r="A362" s="182"/>
      <c r="B362" s="185"/>
      <c r="C362" s="67">
        <v>27</v>
      </c>
      <c r="D362" s="71" t="s">
        <v>845</v>
      </c>
      <c r="E362" s="71">
        <v>245030765.62</v>
      </c>
      <c r="F362" s="71">
        <v>0</v>
      </c>
      <c r="G362" s="71">
        <v>40832035.600000001</v>
      </c>
      <c r="H362" s="71">
        <v>12095229.24</v>
      </c>
      <c r="I362" s="71">
        <v>8938740.9138999991</v>
      </c>
      <c r="J362" s="71">
        <v>0</v>
      </c>
      <c r="K362" s="71">
        <f t="shared" si="77"/>
        <v>8938740.9138999991</v>
      </c>
      <c r="L362" s="86">
        <v>161143484.81</v>
      </c>
      <c r="M362" s="72">
        <f t="shared" si="74"/>
        <v>468040256.1839</v>
      </c>
      <c r="N362" s="66"/>
      <c r="O362" s="184"/>
      <c r="P362" s="73">
        <v>8</v>
      </c>
      <c r="Q362" s="184"/>
      <c r="R362" s="71" t="s">
        <v>846</v>
      </c>
      <c r="S362" s="71">
        <v>427167535.5715</v>
      </c>
      <c r="T362" s="74">
        <v>0</v>
      </c>
      <c r="U362" s="71">
        <v>71183387.840000004</v>
      </c>
      <c r="V362" s="71">
        <v>21085879.77</v>
      </c>
      <c r="W362" s="71">
        <v>15583104.0954</v>
      </c>
      <c r="X362" s="71">
        <f t="shared" si="80"/>
        <v>7791552.0477</v>
      </c>
      <c r="Y362" s="71">
        <f t="shared" si="73"/>
        <v>7791552.0477</v>
      </c>
      <c r="Z362" s="71">
        <v>183508639.66</v>
      </c>
      <c r="AA362" s="72">
        <f t="shared" si="78"/>
        <v>710736994.88919997</v>
      </c>
    </row>
    <row r="363" spans="1:27" ht="24.95" customHeight="1">
      <c r="A363" s="67"/>
      <c r="B363" s="175" t="s">
        <v>847</v>
      </c>
      <c r="C363" s="176"/>
      <c r="D363" s="75"/>
      <c r="E363" s="75">
        <f t="shared" ref="E363:M363" si="81">SUM(E336:E362)</f>
        <v>7661858702.4300003</v>
      </c>
      <c r="F363" s="71">
        <v>0</v>
      </c>
      <c r="G363" s="75">
        <f t="shared" si="81"/>
        <v>1276775536.8499999</v>
      </c>
      <c r="H363" s="75">
        <f t="shared" si="81"/>
        <v>378205312.89999998</v>
      </c>
      <c r="I363" s="75">
        <f t="shared" si="81"/>
        <v>279505186.5654</v>
      </c>
      <c r="J363" s="75">
        <f t="shared" si="81"/>
        <v>0</v>
      </c>
      <c r="K363" s="75">
        <f t="shared" si="81"/>
        <v>279505186.5654</v>
      </c>
      <c r="L363" s="75">
        <f t="shared" si="81"/>
        <v>4805316758.1800003</v>
      </c>
      <c r="M363" s="75">
        <f t="shared" si="81"/>
        <v>14401661496.9254</v>
      </c>
      <c r="N363" s="66"/>
      <c r="O363" s="184"/>
      <c r="P363" s="73">
        <v>9</v>
      </c>
      <c r="Q363" s="184"/>
      <c r="R363" s="71" t="s">
        <v>848</v>
      </c>
      <c r="S363" s="71">
        <v>304074628.92250001</v>
      </c>
      <c r="T363" s="74">
        <v>0</v>
      </c>
      <c r="U363" s="71">
        <v>50671131.200000003</v>
      </c>
      <c r="V363" s="71">
        <v>15009757.380000001</v>
      </c>
      <c r="W363" s="71">
        <v>11092665.5251</v>
      </c>
      <c r="X363" s="71">
        <f t="shared" si="80"/>
        <v>5546332.7625500001</v>
      </c>
      <c r="Y363" s="71">
        <f t="shared" si="73"/>
        <v>5546332.7625500001</v>
      </c>
      <c r="Z363" s="71">
        <v>156622602.33000001</v>
      </c>
      <c r="AA363" s="72">
        <f t="shared" si="78"/>
        <v>531924452.59504998</v>
      </c>
    </row>
    <row r="364" spans="1:27" ht="24.95" customHeight="1">
      <c r="A364" s="182">
        <v>18</v>
      </c>
      <c r="B364" s="183" t="s">
        <v>849</v>
      </c>
      <c r="C364" s="67">
        <v>1</v>
      </c>
      <c r="D364" s="71" t="s">
        <v>850</v>
      </c>
      <c r="E364" s="71">
        <v>458768236</v>
      </c>
      <c r="F364" s="71">
        <v>0</v>
      </c>
      <c r="G364" s="71">
        <v>76449342.590000004</v>
      </c>
      <c r="H364" s="71">
        <v>22645756.199999999</v>
      </c>
      <c r="I364" s="71">
        <v>16735900.0439</v>
      </c>
      <c r="J364" s="71">
        <f t="shared" ref="J364:J386" si="82">I364/2</f>
        <v>8367950.02195</v>
      </c>
      <c r="K364" s="71">
        <f>I364-J364</f>
        <v>8367950.02195</v>
      </c>
      <c r="L364" s="86">
        <v>193163557.84999999</v>
      </c>
      <c r="M364" s="72">
        <f t="shared" si="74"/>
        <v>759394842.66194999</v>
      </c>
      <c r="N364" s="66"/>
      <c r="O364" s="184"/>
      <c r="P364" s="73">
        <v>10</v>
      </c>
      <c r="Q364" s="184"/>
      <c r="R364" s="71" t="s">
        <v>851</v>
      </c>
      <c r="S364" s="71">
        <v>280751410.15140003</v>
      </c>
      <c r="T364" s="74">
        <v>0</v>
      </c>
      <c r="U364" s="71">
        <v>46784539.670000002</v>
      </c>
      <c r="V364" s="71">
        <v>13858474.689999999</v>
      </c>
      <c r="W364" s="71">
        <v>10241832.735400001</v>
      </c>
      <c r="X364" s="71">
        <f t="shared" si="80"/>
        <v>5120916.3677000003</v>
      </c>
      <c r="Y364" s="71">
        <f t="shared" si="73"/>
        <v>5120916.3677000003</v>
      </c>
      <c r="Z364" s="71">
        <v>157926528.61000001</v>
      </c>
      <c r="AA364" s="72">
        <f t="shared" si="78"/>
        <v>504441869.48909998</v>
      </c>
    </row>
    <row r="365" spans="1:27" ht="24.95" customHeight="1">
      <c r="A365" s="182"/>
      <c r="B365" s="184"/>
      <c r="C365" s="67">
        <v>2</v>
      </c>
      <c r="D365" s="71" t="s">
        <v>852</v>
      </c>
      <c r="E365" s="71">
        <v>466487626.08999997</v>
      </c>
      <c r="F365" s="71">
        <v>0</v>
      </c>
      <c r="G365" s="71">
        <v>77735705.180000007</v>
      </c>
      <c r="H365" s="71">
        <v>23026801.390000001</v>
      </c>
      <c r="I365" s="71">
        <v>17017503.979699999</v>
      </c>
      <c r="J365" s="71">
        <f t="shared" si="82"/>
        <v>8508751.9898499995</v>
      </c>
      <c r="K365" s="71">
        <f t="shared" ref="K365:K386" si="83">I365-J365</f>
        <v>8508751.9898499995</v>
      </c>
      <c r="L365" s="86">
        <v>223032722.84999999</v>
      </c>
      <c r="M365" s="72">
        <f t="shared" si="74"/>
        <v>798791607.49985003</v>
      </c>
      <c r="N365" s="66"/>
      <c r="O365" s="184"/>
      <c r="P365" s="73">
        <v>11</v>
      </c>
      <c r="Q365" s="184"/>
      <c r="R365" s="71" t="s">
        <v>853</v>
      </c>
      <c r="S365" s="71">
        <v>418970389.62690002</v>
      </c>
      <c r="T365" s="74">
        <v>0</v>
      </c>
      <c r="U365" s="71">
        <v>69817411.790000007</v>
      </c>
      <c r="V365" s="71">
        <v>20681251.57</v>
      </c>
      <c r="W365" s="71">
        <v>15284071.589600001</v>
      </c>
      <c r="X365" s="71">
        <f t="shared" si="80"/>
        <v>7642035.7948000003</v>
      </c>
      <c r="Y365" s="71">
        <f t="shared" si="73"/>
        <v>7642035.7948000003</v>
      </c>
      <c r="Z365" s="71">
        <v>190878310.41999999</v>
      </c>
      <c r="AA365" s="72">
        <f t="shared" si="78"/>
        <v>707989399.20169997</v>
      </c>
    </row>
    <row r="366" spans="1:27" ht="24.95" customHeight="1">
      <c r="A366" s="182"/>
      <c r="B366" s="184"/>
      <c r="C366" s="67">
        <v>3</v>
      </c>
      <c r="D366" s="71" t="s">
        <v>854</v>
      </c>
      <c r="E366" s="71">
        <v>386055763.32999998</v>
      </c>
      <c r="F366" s="71">
        <v>0</v>
      </c>
      <c r="G366" s="71">
        <v>64332503.850000001</v>
      </c>
      <c r="H366" s="71">
        <v>19056517.02</v>
      </c>
      <c r="I366" s="71">
        <v>14083343.525900001</v>
      </c>
      <c r="J366" s="71">
        <f t="shared" si="82"/>
        <v>7041671.7629500004</v>
      </c>
      <c r="K366" s="71">
        <f t="shared" si="83"/>
        <v>7041671.7629500004</v>
      </c>
      <c r="L366" s="86">
        <v>201943345.37</v>
      </c>
      <c r="M366" s="72">
        <f t="shared" si="74"/>
        <v>678429801.33295</v>
      </c>
      <c r="N366" s="66"/>
      <c r="O366" s="184"/>
      <c r="P366" s="73">
        <v>12</v>
      </c>
      <c r="Q366" s="184"/>
      <c r="R366" s="71" t="s">
        <v>855</v>
      </c>
      <c r="S366" s="71">
        <v>331628608.59399998</v>
      </c>
      <c r="T366" s="74">
        <v>0</v>
      </c>
      <c r="U366" s="71">
        <v>55262738.609999999</v>
      </c>
      <c r="V366" s="71">
        <v>16369879.24</v>
      </c>
      <c r="W366" s="71">
        <v>12097836.793299999</v>
      </c>
      <c r="X366" s="71">
        <f t="shared" si="80"/>
        <v>6048918.3966499995</v>
      </c>
      <c r="Y366" s="71">
        <f t="shared" si="73"/>
        <v>6048918.3966499995</v>
      </c>
      <c r="Z366" s="71">
        <v>167916423.65000001</v>
      </c>
      <c r="AA366" s="72">
        <f t="shared" si="78"/>
        <v>577226568.49065006</v>
      </c>
    </row>
    <row r="367" spans="1:27" ht="24.95" customHeight="1">
      <c r="A367" s="182"/>
      <c r="B367" s="184"/>
      <c r="C367" s="67">
        <v>4</v>
      </c>
      <c r="D367" s="71" t="s">
        <v>856</v>
      </c>
      <c r="E367" s="71">
        <v>488677770.70999998</v>
      </c>
      <c r="F367" s="71">
        <v>0</v>
      </c>
      <c r="G367" s="71">
        <v>49535107.619999997</v>
      </c>
      <c r="H367" s="71">
        <v>14673245.48</v>
      </c>
      <c r="I367" s="71">
        <v>10843973.037699999</v>
      </c>
      <c r="J367" s="71">
        <f t="shared" si="82"/>
        <v>5421986.5188499996</v>
      </c>
      <c r="K367" s="71">
        <f t="shared" si="83"/>
        <v>5421986.5188499996</v>
      </c>
      <c r="L367" s="86">
        <v>239007430.78</v>
      </c>
      <c r="M367" s="72">
        <f t="shared" si="74"/>
        <v>797315541.10885</v>
      </c>
      <c r="N367" s="66"/>
      <c r="O367" s="184"/>
      <c r="P367" s="73">
        <v>13</v>
      </c>
      <c r="Q367" s="184"/>
      <c r="R367" s="71" t="s">
        <v>857</v>
      </c>
      <c r="S367" s="71">
        <v>285030364.64679998</v>
      </c>
      <c r="T367" s="74">
        <v>0</v>
      </c>
      <c r="U367" s="71">
        <v>47497586.549999997</v>
      </c>
      <c r="V367" s="71">
        <v>14069692.800000001</v>
      </c>
      <c r="W367" s="71">
        <v>10397929.3199</v>
      </c>
      <c r="X367" s="71">
        <f t="shared" si="80"/>
        <v>5198964.6599500002</v>
      </c>
      <c r="Y367" s="71">
        <f t="shared" si="73"/>
        <v>5198964.6599500002</v>
      </c>
      <c r="Z367" s="71">
        <v>161967952.65000001</v>
      </c>
      <c r="AA367" s="72">
        <f t="shared" si="78"/>
        <v>513764561.30675</v>
      </c>
    </row>
    <row r="368" spans="1:27" ht="24.95" customHeight="1">
      <c r="A368" s="182"/>
      <c r="B368" s="184"/>
      <c r="C368" s="67">
        <v>5</v>
      </c>
      <c r="D368" s="71" t="s">
        <v>858</v>
      </c>
      <c r="E368" s="71">
        <v>327370025.19999999</v>
      </c>
      <c r="F368" s="71">
        <v>0</v>
      </c>
      <c r="G368" s="71">
        <v>81433480.739999995</v>
      </c>
      <c r="H368" s="71">
        <v>24122153.170000002</v>
      </c>
      <c r="I368" s="71">
        <v>17827002.138500001</v>
      </c>
      <c r="J368" s="71">
        <f t="shared" si="82"/>
        <v>8913501.0692500006</v>
      </c>
      <c r="K368" s="71">
        <f t="shared" si="83"/>
        <v>8913501.0692500006</v>
      </c>
      <c r="L368" s="86">
        <v>178101778.74000001</v>
      </c>
      <c r="M368" s="72">
        <f t="shared" si="74"/>
        <v>619940938.91925001</v>
      </c>
      <c r="N368" s="66"/>
      <c r="O368" s="184"/>
      <c r="P368" s="73">
        <v>14</v>
      </c>
      <c r="Q368" s="184"/>
      <c r="R368" s="71" t="s">
        <v>859</v>
      </c>
      <c r="S368" s="71">
        <v>408265516.58670002</v>
      </c>
      <c r="T368" s="74">
        <v>0</v>
      </c>
      <c r="U368" s="71">
        <v>68033547</v>
      </c>
      <c r="V368" s="71">
        <v>20152836.73</v>
      </c>
      <c r="W368" s="71">
        <v>14893557.009299999</v>
      </c>
      <c r="X368" s="71">
        <f t="shared" si="80"/>
        <v>7446778.5046499996</v>
      </c>
      <c r="Y368" s="71">
        <f t="shared" si="73"/>
        <v>7446778.5046499996</v>
      </c>
      <c r="Z368" s="71">
        <v>195288050.46000001</v>
      </c>
      <c r="AA368" s="72">
        <f t="shared" si="78"/>
        <v>699186729.28135002</v>
      </c>
    </row>
    <row r="369" spans="1:27" ht="24.95" customHeight="1">
      <c r="A369" s="182"/>
      <c r="B369" s="184"/>
      <c r="C369" s="67">
        <v>6</v>
      </c>
      <c r="D369" s="71" t="s">
        <v>860</v>
      </c>
      <c r="E369" s="71">
        <v>285466018.07999998</v>
      </c>
      <c r="F369" s="71">
        <v>0</v>
      </c>
      <c r="G369" s="71">
        <v>54553086.390000001</v>
      </c>
      <c r="H369" s="71">
        <v>16159666.68</v>
      </c>
      <c r="I369" s="71">
        <v>11942483.348099999</v>
      </c>
      <c r="J369" s="71">
        <f t="shared" si="82"/>
        <v>5971241.6740499996</v>
      </c>
      <c r="K369" s="71">
        <f t="shared" si="83"/>
        <v>5971241.6740499996</v>
      </c>
      <c r="L369" s="86">
        <v>168166009.91999999</v>
      </c>
      <c r="M369" s="72">
        <f t="shared" si="74"/>
        <v>530316022.74405003</v>
      </c>
      <c r="N369" s="66"/>
      <c r="O369" s="184"/>
      <c r="P369" s="73">
        <v>15</v>
      </c>
      <c r="Q369" s="184"/>
      <c r="R369" s="71" t="s">
        <v>861</v>
      </c>
      <c r="S369" s="71">
        <v>270644638.75230002</v>
      </c>
      <c r="T369" s="74">
        <v>0</v>
      </c>
      <c r="U369" s="71">
        <v>45100342.799999997</v>
      </c>
      <c r="V369" s="71">
        <v>13359583.390000001</v>
      </c>
      <c r="W369" s="71">
        <v>9873136.9483000003</v>
      </c>
      <c r="X369" s="71">
        <f t="shared" si="80"/>
        <v>4936568.4741500001</v>
      </c>
      <c r="Y369" s="71">
        <f t="shared" si="73"/>
        <v>4936568.4741500001</v>
      </c>
      <c r="Z369" s="71">
        <v>156075927.56</v>
      </c>
      <c r="AA369" s="72">
        <f t="shared" si="78"/>
        <v>490117060.97645003</v>
      </c>
    </row>
    <row r="370" spans="1:27" ht="24.95" customHeight="1">
      <c r="A370" s="182"/>
      <c r="B370" s="184"/>
      <c r="C370" s="67">
        <v>7</v>
      </c>
      <c r="D370" s="71" t="s">
        <v>862</v>
      </c>
      <c r="E370" s="71">
        <v>380364752.17000002</v>
      </c>
      <c r="F370" s="71">
        <v>0</v>
      </c>
      <c r="G370" s="71">
        <v>47570184.030000001</v>
      </c>
      <c r="H370" s="71">
        <v>14091197.560000001</v>
      </c>
      <c r="I370" s="71">
        <v>10413821.9902</v>
      </c>
      <c r="J370" s="71">
        <f t="shared" si="82"/>
        <v>5206910.9950999999</v>
      </c>
      <c r="K370" s="71">
        <f t="shared" si="83"/>
        <v>5206910.9950999999</v>
      </c>
      <c r="L370" s="86">
        <v>199960779.44999999</v>
      </c>
      <c r="M370" s="72">
        <f t="shared" si="74"/>
        <v>647193824.20510006</v>
      </c>
      <c r="N370" s="66"/>
      <c r="O370" s="185"/>
      <c r="P370" s="73">
        <v>16</v>
      </c>
      <c r="Q370" s="185"/>
      <c r="R370" s="71" t="s">
        <v>863</v>
      </c>
      <c r="S370" s="71">
        <v>293595217.01230001</v>
      </c>
      <c r="T370" s="74">
        <v>0</v>
      </c>
      <c r="U370" s="71">
        <v>48924837.350000001</v>
      </c>
      <c r="V370" s="71">
        <v>14492471.76</v>
      </c>
      <c r="W370" s="71">
        <v>10710375.7839</v>
      </c>
      <c r="X370" s="71">
        <f t="shared" si="80"/>
        <v>5355187.8919500001</v>
      </c>
      <c r="Y370" s="71">
        <f t="shared" si="73"/>
        <v>5355187.8919500001</v>
      </c>
      <c r="Z370" s="71">
        <v>165858081.02000001</v>
      </c>
      <c r="AA370" s="72">
        <f t="shared" si="78"/>
        <v>528225795.03425002</v>
      </c>
    </row>
    <row r="371" spans="1:27" ht="24.95" customHeight="1">
      <c r="A371" s="182"/>
      <c r="B371" s="184"/>
      <c r="C371" s="67">
        <v>8</v>
      </c>
      <c r="D371" s="71" t="s">
        <v>864</v>
      </c>
      <c r="E371" s="71">
        <v>419581888.05000001</v>
      </c>
      <c r="F371" s="71">
        <v>0</v>
      </c>
      <c r="G371" s="71">
        <v>63384151.219999999</v>
      </c>
      <c r="H371" s="71">
        <v>18775596.850000001</v>
      </c>
      <c r="I371" s="71">
        <v>13875735.007300001</v>
      </c>
      <c r="J371" s="71">
        <f t="shared" si="82"/>
        <v>6937867.5036500003</v>
      </c>
      <c r="K371" s="71">
        <f t="shared" si="83"/>
        <v>6937867.5036500003</v>
      </c>
      <c r="L371" s="86">
        <v>191078667.61000001</v>
      </c>
      <c r="M371" s="72">
        <f t="shared" si="74"/>
        <v>699758171.23364997</v>
      </c>
      <c r="N371" s="66"/>
      <c r="O371" s="67"/>
      <c r="P371" s="176" t="s">
        <v>865</v>
      </c>
      <c r="Q371" s="177"/>
      <c r="R371" s="75"/>
      <c r="S371" s="75">
        <f t="shared" ref="S371:X371" si="84">SUM(S355:S370)</f>
        <v>5435699995.3724003</v>
      </c>
      <c r="T371" s="74">
        <v>0</v>
      </c>
      <c r="U371" s="75">
        <f t="shared" si="84"/>
        <v>905807461.25999999</v>
      </c>
      <c r="V371" s="75">
        <f t="shared" si="84"/>
        <v>268317479.78999999</v>
      </c>
      <c r="W371" s="75">
        <f t="shared" si="84"/>
        <v>198294748.0925</v>
      </c>
      <c r="X371" s="75">
        <f t="shared" si="84"/>
        <v>99147374.046250001</v>
      </c>
      <c r="Y371" s="75">
        <f t="shared" si="73"/>
        <v>99147374.046250001</v>
      </c>
      <c r="Z371" s="75">
        <f>SUM(Z355:Z370)</f>
        <v>2721497379.3000002</v>
      </c>
      <c r="AA371" s="75">
        <f>SUM(AA355:AA370)</f>
        <v>9430469689.7686501</v>
      </c>
    </row>
    <row r="372" spans="1:27" ht="24.95" customHeight="1">
      <c r="A372" s="182"/>
      <c r="B372" s="184"/>
      <c r="C372" s="67">
        <v>9</v>
      </c>
      <c r="D372" s="71" t="s">
        <v>866</v>
      </c>
      <c r="E372" s="71">
        <v>396379384.25</v>
      </c>
      <c r="F372" s="71">
        <v>0</v>
      </c>
      <c r="G372" s="71">
        <v>69919312.159999996</v>
      </c>
      <c r="H372" s="71">
        <v>20711436.399999999</v>
      </c>
      <c r="I372" s="71">
        <v>15306379.0986</v>
      </c>
      <c r="J372" s="71">
        <f t="shared" si="82"/>
        <v>7653189.5493000001</v>
      </c>
      <c r="K372" s="71">
        <f t="shared" si="83"/>
        <v>7653189.5493000001</v>
      </c>
      <c r="L372" s="86">
        <v>220311978.46000001</v>
      </c>
      <c r="M372" s="72">
        <f t="shared" si="74"/>
        <v>714975300.81930006</v>
      </c>
      <c r="N372" s="66"/>
      <c r="O372" s="183">
        <v>35</v>
      </c>
      <c r="P372" s="73">
        <v>1</v>
      </c>
      <c r="Q372" s="69"/>
      <c r="R372" s="71" t="s">
        <v>867</v>
      </c>
      <c r="S372" s="71">
        <v>303413197.85000002</v>
      </c>
      <c r="T372" s="74">
        <v>0</v>
      </c>
      <c r="U372" s="71">
        <v>50560910.039999999</v>
      </c>
      <c r="V372" s="71">
        <v>14977107.76</v>
      </c>
      <c r="W372" s="71">
        <v>11068536.4695</v>
      </c>
      <c r="X372" s="71">
        <v>0</v>
      </c>
      <c r="Y372" s="71">
        <f t="shared" si="73"/>
        <v>11068536.4695</v>
      </c>
      <c r="Z372" s="71">
        <v>162522240.97999999</v>
      </c>
      <c r="AA372" s="72">
        <f t="shared" si="78"/>
        <v>542541993.09949994</v>
      </c>
    </row>
    <row r="373" spans="1:27" ht="24.95" customHeight="1">
      <c r="A373" s="182"/>
      <c r="B373" s="184"/>
      <c r="C373" s="67">
        <v>10</v>
      </c>
      <c r="D373" s="71" t="s">
        <v>868</v>
      </c>
      <c r="E373" s="71">
        <v>423196997.49000001</v>
      </c>
      <c r="F373" s="71">
        <v>0</v>
      </c>
      <c r="G373" s="71">
        <v>66052836.630000003</v>
      </c>
      <c r="H373" s="71">
        <v>19566112.460000001</v>
      </c>
      <c r="I373" s="71">
        <v>14459950.0002</v>
      </c>
      <c r="J373" s="71">
        <f t="shared" si="82"/>
        <v>7229975.0000999998</v>
      </c>
      <c r="K373" s="71">
        <f t="shared" si="83"/>
        <v>7229975.0000999998</v>
      </c>
      <c r="L373" s="86">
        <v>231832098.91</v>
      </c>
      <c r="M373" s="72">
        <f t="shared" si="74"/>
        <v>747878020.49010003</v>
      </c>
      <c r="N373" s="66"/>
      <c r="O373" s="184"/>
      <c r="P373" s="73">
        <v>2</v>
      </c>
      <c r="Q373" s="183" t="s">
        <v>120</v>
      </c>
      <c r="R373" s="71" t="s">
        <v>869</v>
      </c>
      <c r="S373" s="71">
        <v>335756742.33999997</v>
      </c>
      <c r="T373" s="74">
        <v>0</v>
      </c>
      <c r="U373" s="71">
        <v>55950652.659999996</v>
      </c>
      <c r="V373" s="71">
        <v>16573652.52</v>
      </c>
      <c r="W373" s="71">
        <v>12248431.4255</v>
      </c>
      <c r="X373" s="71">
        <v>0</v>
      </c>
      <c r="Y373" s="71">
        <f t="shared" si="73"/>
        <v>12248431.4255</v>
      </c>
      <c r="Z373" s="71">
        <v>154620329.11000001</v>
      </c>
      <c r="AA373" s="72">
        <f t="shared" si="78"/>
        <v>575149808.05550003</v>
      </c>
    </row>
    <row r="374" spans="1:27" ht="24.95" customHeight="1">
      <c r="A374" s="182"/>
      <c r="B374" s="184"/>
      <c r="C374" s="67">
        <v>11</v>
      </c>
      <c r="D374" s="71" t="s">
        <v>870</v>
      </c>
      <c r="E374" s="71">
        <v>365715869.54000002</v>
      </c>
      <c r="F374" s="71">
        <v>0</v>
      </c>
      <c r="G374" s="71">
        <v>70521735.609999999</v>
      </c>
      <c r="H374" s="71">
        <v>20889885.739999998</v>
      </c>
      <c r="I374" s="71">
        <v>15438258.565099999</v>
      </c>
      <c r="J374" s="71">
        <f t="shared" si="82"/>
        <v>7719129.2825499997</v>
      </c>
      <c r="K374" s="71">
        <f t="shared" si="83"/>
        <v>7719129.2825499997</v>
      </c>
      <c r="L374" s="86">
        <v>190220122.74000001</v>
      </c>
      <c r="M374" s="72">
        <f t="shared" si="74"/>
        <v>655066742.91254997</v>
      </c>
      <c r="N374" s="66"/>
      <c r="O374" s="184"/>
      <c r="P374" s="73">
        <v>3</v>
      </c>
      <c r="Q374" s="184"/>
      <c r="R374" s="71" t="s">
        <v>871</v>
      </c>
      <c r="S374" s="71">
        <v>281125730.30000001</v>
      </c>
      <c r="T374" s="74">
        <v>0</v>
      </c>
      <c r="U374" s="71">
        <v>46846916.549999997</v>
      </c>
      <c r="V374" s="71">
        <v>13876951.91</v>
      </c>
      <c r="W374" s="71">
        <v>10255487.9627</v>
      </c>
      <c r="X374" s="71">
        <v>0</v>
      </c>
      <c r="Y374" s="71">
        <f t="shared" si="73"/>
        <v>10255487.9627</v>
      </c>
      <c r="Z374" s="71">
        <v>149179355.81</v>
      </c>
      <c r="AA374" s="72">
        <f t="shared" si="78"/>
        <v>501284442.5327</v>
      </c>
    </row>
    <row r="375" spans="1:27" ht="24.95" customHeight="1">
      <c r="A375" s="182"/>
      <c r="B375" s="184"/>
      <c r="C375" s="67">
        <v>12</v>
      </c>
      <c r="D375" s="71" t="s">
        <v>872</v>
      </c>
      <c r="E375" s="71">
        <v>297257414.81999999</v>
      </c>
      <c r="F375" s="71">
        <v>0</v>
      </c>
      <c r="G375" s="71">
        <v>60943054.920000002</v>
      </c>
      <c r="H375" s="71">
        <v>18052497.469999999</v>
      </c>
      <c r="I375" s="71">
        <v>13341342.658</v>
      </c>
      <c r="J375" s="71">
        <f t="shared" si="82"/>
        <v>6670671.3289999999</v>
      </c>
      <c r="K375" s="71">
        <f t="shared" si="83"/>
        <v>6670671.3289999999</v>
      </c>
      <c r="L375" s="86">
        <v>156694087.56999999</v>
      </c>
      <c r="M375" s="72">
        <f t="shared" si="74"/>
        <v>539617726.10899997</v>
      </c>
      <c r="N375" s="66"/>
      <c r="O375" s="184"/>
      <c r="P375" s="73">
        <v>4</v>
      </c>
      <c r="Q375" s="184"/>
      <c r="R375" s="71" t="s">
        <v>873</v>
      </c>
      <c r="S375" s="71">
        <v>314758324.69</v>
      </c>
      <c r="T375" s="74">
        <v>0</v>
      </c>
      <c r="U375" s="71">
        <v>52451467.009999998</v>
      </c>
      <c r="V375" s="71">
        <v>15537126.859999999</v>
      </c>
      <c r="W375" s="71">
        <v>11482407.5569</v>
      </c>
      <c r="X375" s="71">
        <v>0</v>
      </c>
      <c r="Y375" s="71">
        <f t="shared" si="73"/>
        <v>11482407.5569</v>
      </c>
      <c r="Z375" s="71">
        <v>161778134.40000001</v>
      </c>
      <c r="AA375" s="72">
        <f t="shared" si="78"/>
        <v>556007460.51689994</v>
      </c>
    </row>
    <row r="376" spans="1:27" ht="24.95" customHeight="1">
      <c r="A376" s="182"/>
      <c r="B376" s="184"/>
      <c r="C376" s="67">
        <v>13</v>
      </c>
      <c r="D376" s="71" t="s">
        <v>874</v>
      </c>
      <c r="E376" s="71">
        <v>316844415.99000001</v>
      </c>
      <c r="F376" s="71">
        <v>0</v>
      </c>
      <c r="G376" s="71">
        <v>52799094.189999998</v>
      </c>
      <c r="H376" s="71">
        <v>15640100.68</v>
      </c>
      <c r="I376" s="71">
        <v>11558508.325999999</v>
      </c>
      <c r="J376" s="71">
        <f t="shared" si="82"/>
        <v>5779254.1629999997</v>
      </c>
      <c r="K376" s="71">
        <f t="shared" si="83"/>
        <v>5779254.1629999997</v>
      </c>
      <c r="L376" s="86">
        <v>185486914.13</v>
      </c>
      <c r="M376" s="72">
        <f t="shared" si="74"/>
        <v>576549779.153</v>
      </c>
      <c r="N376" s="66"/>
      <c r="O376" s="184"/>
      <c r="P376" s="73">
        <v>5</v>
      </c>
      <c r="Q376" s="184"/>
      <c r="R376" s="71" t="s">
        <v>875</v>
      </c>
      <c r="S376" s="71">
        <v>441472629.51999998</v>
      </c>
      <c r="T376" s="74">
        <v>0</v>
      </c>
      <c r="U376" s="71">
        <v>73567195.040000007</v>
      </c>
      <c r="V376" s="71">
        <v>21792009.02</v>
      </c>
      <c r="W376" s="71">
        <v>16104955.0077</v>
      </c>
      <c r="X376" s="71">
        <v>0</v>
      </c>
      <c r="Y376" s="71">
        <f t="shared" si="73"/>
        <v>16104955.0077</v>
      </c>
      <c r="Z376" s="71">
        <v>204013335.27000001</v>
      </c>
      <c r="AA376" s="72">
        <f t="shared" si="78"/>
        <v>756950123.85769999</v>
      </c>
    </row>
    <row r="377" spans="1:27" ht="24.95" customHeight="1">
      <c r="A377" s="182"/>
      <c r="B377" s="184"/>
      <c r="C377" s="67">
        <v>14</v>
      </c>
      <c r="D377" s="71" t="s">
        <v>876</v>
      </c>
      <c r="E377" s="71">
        <v>326245750.38</v>
      </c>
      <c r="F377" s="71">
        <v>0</v>
      </c>
      <c r="G377" s="71">
        <v>54365736.729999997</v>
      </c>
      <c r="H377" s="71">
        <v>16104170.140000001</v>
      </c>
      <c r="I377" s="71">
        <v>11901469.717499999</v>
      </c>
      <c r="J377" s="71">
        <f t="shared" si="82"/>
        <v>5950734.8587499997</v>
      </c>
      <c r="K377" s="71">
        <f t="shared" si="83"/>
        <v>5950734.8587499997</v>
      </c>
      <c r="L377" s="86">
        <v>171937060.63</v>
      </c>
      <c r="M377" s="72">
        <f t="shared" si="74"/>
        <v>574603452.73874998</v>
      </c>
      <c r="N377" s="66"/>
      <c r="O377" s="184"/>
      <c r="P377" s="73">
        <v>6</v>
      </c>
      <c r="Q377" s="184"/>
      <c r="R377" s="71" t="s">
        <v>877</v>
      </c>
      <c r="S377" s="71">
        <v>365866787.37</v>
      </c>
      <c r="T377" s="74">
        <v>0</v>
      </c>
      <c r="U377" s="71">
        <v>60968203.93</v>
      </c>
      <c r="V377" s="71">
        <v>18059947.09</v>
      </c>
      <c r="W377" s="71">
        <v>13346848.151699999</v>
      </c>
      <c r="X377" s="71">
        <v>0</v>
      </c>
      <c r="Y377" s="71">
        <f t="shared" si="73"/>
        <v>13346848.151699999</v>
      </c>
      <c r="Z377" s="71">
        <v>167036109.55000001</v>
      </c>
      <c r="AA377" s="72">
        <f t="shared" si="78"/>
        <v>625277896.09169996</v>
      </c>
    </row>
    <row r="378" spans="1:27" ht="24.95" customHeight="1">
      <c r="A378" s="182"/>
      <c r="B378" s="184"/>
      <c r="C378" s="67">
        <v>15</v>
      </c>
      <c r="D378" s="71" t="s">
        <v>878</v>
      </c>
      <c r="E378" s="71">
        <v>377661393.54000002</v>
      </c>
      <c r="F378" s="71">
        <v>0</v>
      </c>
      <c r="G378" s="71">
        <v>62933662.340000004</v>
      </c>
      <c r="H378" s="71">
        <v>18642153.43</v>
      </c>
      <c r="I378" s="71">
        <v>13777116.2794</v>
      </c>
      <c r="J378" s="71">
        <f t="shared" si="82"/>
        <v>6888558.1397000002</v>
      </c>
      <c r="K378" s="71">
        <f t="shared" si="83"/>
        <v>6888558.1397000002</v>
      </c>
      <c r="L378" s="86">
        <v>200813911.69</v>
      </c>
      <c r="M378" s="72">
        <f t="shared" si="74"/>
        <v>666939679.13970006</v>
      </c>
      <c r="N378" s="66"/>
      <c r="O378" s="184"/>
      <c r="P378" s="73">
        <v>7</v>
      </c>
      <c r="Q378" s="184"/>
      <c r="R378" s="71" t="s">
        <v>879</v>
      </c>
      <c r="S378" s="71">
        <v>336842640.00999999</v>
      </c>
      <c r="T378" s="74">
        <v>0</v>
      </c>
      <c r="U378" s="71">
        <v>56131607.130000003</v>
      </c>
      <c r="V378" s="71">
        <v>16627254.689999999</v>
      </c>
      <c r="W378" s="71">
        <v>12288045.055</v>
      </c>
      <c r="X378" s="71">
        <v>0</v>
      </c>
      <c r="Y378" s="71">
        <f t="shared" si="73"/>
        <v>12288045.055</v>
      </c>
      <c r="Z378" s="71">
        <v>160023671.81</v>
      </c>
      <c r="AA378" s="72">
        <f t="shared" si="78"/>
        <v>581913218.69500005</v>
      </c>
    </row>
    <row r="379" spans="1:27" ht="24.95" customHeight="1">
      <c r="A379" s="182"/>
      <c r="B379" s="184"/>
      <c r="C379" s="67">
        <v>16</v>
      </c>
      <c r="D379" s="71" t="s">
        <v>880</v>
      </c>
      <c r="E379" s="71">
        <v>292926848.76999998</v>
      </c>
      <c r="F379" s="71">
        <v>0</v>
      </c>
      <c r="G379" s="71">
        <v>48813460.170000002</v>
      </c>
      <c r="H379" s="71">
        <v>14459479.720000001</v>
      </c>
      <c r="I379" s="71">
        <v>10685993.659700001</v>
      </c>
      <c r="J379" s="71">
        <f t="shared" si="82"/>
        <v>5342996.8298500003</v>
      </c>
      <c r="K379" s="71">
        <f t="shared" si="83"/>
        <v>5342996.8298500003</v>
      </c>
      <c r="L379" s="86">
        <v>163942876.44999999</v>
      </c>
      <c r="M379" s="72">
        <f t="shared" si="74"/>
        <v>525485661.93984997</v>
      </c>
      <c r="N379" s="66"/>
      <c r="O379" s="184"/>
      <c r="P379" s="73">
        <v>8</v>
      </c>
      <c r="Q379" s="184"/>
      <c r="R379" s="71" t="s">
        <v>881</v>
      </c>
      <c r="S379" s="71">
        <v>292647163.22000003</v>
      </c>
      <c r="T379" s="74">
        <v>0</v>
      </c>
      <c r="U379" s="71">
        <v>48766853.25</v>
      </c>
      <c r="V379" s="71">
        <v>14445673.85</v>
      </c>
      <c r="W379" s="71">
        <v>10675790.7097</v>
      </c>
      <c r="X379" s="71">
        <v>0</v>
      </c>
      <c r="Y379" s="71">
        <f t="shared" si="73"/>
        <v>10675790.7097</v>
      </c>
      <c r="Z379" s="71">
        <v>153173354.97</v>
      </c>
      <c r="AA379" s="72">
        <f t="shared" si="78"/>
        <v>519708835.99970001</v>
      </c>
    </row>
    <row r="380" spans="1:27" ht="24.95" customHeight="1">
      <c r="A380" s="182"/>
      <c r="B380" s="184"/>
      <c r="C380" s="67">
        <v>17</v>
      </c>
      <c r="D380" s="71" t="s">
        <v>882</v>
      </c>
      <c r="E380" s="71">
        <v>407585166.44999999</v>
      </c>
      <c r="F380" s="71">
        <v>0</v>
      </c>
      <c r="G380" s="71">
        <v>67920173.150000006</v>
      </c>
      <c r="H380" s="71">
        <v>20119253.23</v>
      </c>
      <c r="I380" s="71">
        <v>14868737.7848</v>
      </c>
      <c r="J380" s="71">
        <f t="shared" si="82"/>
        <v>7434368.8924000002</v>
      </c>
      <c r="K380" s="71">
        <f t="shared" si="83"/>
        <v>7434368.8924000002</v>
      </c>
      <c r="L380" s="86">
        <v>213473260.09</v>
      </c>
      <c r="M380" s="72">
        <f t="shared" si="74"/>
        <v>716532221.81239998</v>
      </c>
      <c r="N380" s="66"/>
      <c r="O380" s="184"/>
      <c r="P380" s="73">
        <v>9</v>
      </c>
      <c r="Q380" s="184"/>
      <c r="R380" s="71" t="s">
        <v>883</v>
      </c>
      <c r="S380" s="71">
        <v>385954782.20999998</v>
      </c>
      <c r="T380" s="74">
        <v>0</v>
      </c>
      <c r="U380" s="71">
        <v>64315676.310000002</v>
      </c>
      <c r="V380" s="71">
        <v>19051532.379999999</v>
      </c>
      <c r="W380" s="71">
        <v>14079659.727</v>
      </c>
      <c r="X380" s="71">
        <v>0</v>
      </c>
      <c r="Y380" s="71">
        <f t="shared" si="73"/>
        <v>14079659.727</v>
      </c>
      <c r="Z380" s="71">
        <v>185539027.19999999</v>
      </c>
      <c r="AA380" s="72">
        <f t="shared" si="78"/>
        <v>668940677.82700002</v>
      </c>
    </row>
    <row r="381" spans="1:27" ht="24.95" customHeight="1">
      <c r="A381" s="182"/>
      <c r="B381" s="184"/>
      <c r="C381" s="67">
        <v>18</v>
      </c>
      <c r="D381" s="71" t="s">
        <v>884</v>
      </c>
      <c r="E381" s="71">
        <v>274147537.54000002</v>
      </c>
      <c r="F381" s="71">
        <v>0</v>
      </c>
      <c r="G381" s="71">
        <v>45684067.409999996</v>
      </c>
      <c r="H381" s="71">
        <v>13532493.779999999</v>
      </c>
      <c r="I381" s="71">
        <v>10000922.9617</v>
      </c>
      <c r="J381" s="71">
        <f t="shared" si="82"/>
        <v>5000461.4808499999</v>
      </c>
      <c r="K381" s="71">
        <f t="shared" si="83"/>
        <v>5000461.4808499999</v>
      </c>
      <c r="L381" s="86">
        <v>165815901.22</v>
      </c>
      <c r="M381" s="72">
        <f t="shared" si="74"/>
        <v>504180461.43085003</v>
      </c>
      <c r="N381" s="66"/>
      <c r="O381" s="184"/>
      <c r="P381" s="73">
        <v>10</v>
      </c>
      <c r="Q381" s="184"/>
      <c r="R381" s="71" t="s">
        <v>885</v>
      </c>
      <c r="S381" s="71">
        <v>272196382.19999999</v>
      </c>
      <c r="T381" s="74">
        <v>0</v>
      </c>
      <c r="U381" s="71">
        <v>45358926.009999998</v>
      </c>
      <c r="V381" s="71">
        <v>13436180.68</v>
      </c>
      <c r="W381" s="71">
        <v>9929744.6667999998</v>
      </c>
      <c r="X381" s="71">
        <v>0</v>
      </c>
      <c r="Y381" s="71">
        <f t="shared" si="73"/>
        <v>9929744.6667999998</v>
      </c>
      <c r="Z381" s="71">
        <v>154070819.16</v>
      </c>
      <c r="AA381" s="72">
        <f t="shared" si="78"/>
        <v>494992052.71679997</v>
      </c>
    </row>
    <row r="382" spans="1:27" ht="24.95" customHeight="1">
      <c r="A382" s="182"/>
      <c r="B382" s="184"/>
      <c r="C382" s="67">
        <v>19</v>
      </c>
      <c r="D382" s="71" t="s">
        <v>886</v>
      </c>
      <c r="E382" s="71">
        <v>361737326.12</v>
      </c>
      <c r="F382" s="71">
        <v>0</v>
      </c>
      <c r="G382" s="71">
        <v>60280068.670000002</v>
      </c>
      <c r="H382" s="71">
        <v>17856108.280000001</v>
      </c>
      <c r="I382" s="71">
        <v>13196205.0922</v>
      </c>
      <c r="J382" s="71">
        <f t="shared" si="82"/>
        <v>6598102.5460999999</v>
      </c>
      <c r="K382" s="71">
        <f t="shared" si="83"/>
        <v>6598102.5460999999</v>
      </c>
      <c r="L382" s="86">
        <v>202057783.66</v>
      </c>
      <c r="M382" s="72">
        <f t="shared" si="74"/>
        <v>648529389.27610004</v>
      </c>
      <c r="N382" s="66"/>
      <c r="O382" s="184"/>
      <c r="P382" s="73">
        <v>11</v>
      </c>
      <c r="Q382" s="184"/>
      <c r="R382" s="71" t="s">
        <v>887</v>
      </c>
      <c r="S382" s="71">
        <v>260720856.78999999</v>
      </c>
      <c r="T382" s="74">
        <v>0</v>
      </c>
      <c r="U382" s="71">
        <v>43446639.359999999</v>
      </c>
      <c r="V382" s="71">
        <v>12869724.83</v>
      </c>
      <c r="W382" s="71">
        <v>9511116.6294999998</v>
      </c>
      <c r="X382" s="71">
        <v>0</v>
      </c>
      <c r="Y382" s="71">
        <f t="shared" si="73"/>
        <v>9511116.6294999998</v>
      </c>
      <c r="Z382" s="71">
        <v>142372855.43000001</v>
      </c>
      <c r="AA382" s="72">
        <f t="shared" si="78"/>
        <v>468921193.0395</v>
      </c>
    </row>
    <row r="383" spans="1:27" ht="24.95" customHeight="1">
      <c r="A383" s="182"/>
      <c r="B383" s="184"/>
      <c r="C383" s="67">
        <v>20</v>
      </c>
      <c r="D383" s="71" t="s">
        <v>888</v>
      </c>
      <c r="E383" s="71">
        <v>303290364.88</v>
      </c>
      <c r="F383" s="71">
        <v>0</v>
      </c>
      <c r="G383" s="71">
        <v>50540441.100000001</v>
      </c>
      <c r="H383" s="71">
        <v>14971044.470000001</v>
      </c>
      <c r="I383" s="71">
        <v>11064055.5133</v>
      </c>
      <c r="J383" s="71">
        <f t="shared" si="82"/>
        <v>5532027.7566499999</v>
      </c>
      <c r="K383" s="71">
        <f t="shared" si="83"/>
        <v>5532027.7566499999</v>
      </c>
      <c r="L383" s="86">
        <v>166608205.91</v>
      </c>
      <c r="M383" s="72">
        <f t="shared" si="74"/>
        <v>540942084.11664999</v>
      </c>
      <c r="N383" s="66"/>
      <c r="O383" s="184"/>
      <c r="P383" s="73">
        <v>12</v>
      </c>
      <c r="Q383" s="184"/>
      <c r="R383" s="71" t="s">
        <v>889</v>
      </c>
      <c r="S383" s="71">
        <v>279532629.63</v>
      </c>
      <c r="T383" s="74">
        <v>0</v>
      </c>
      <c r="U383" s="71">
        <v>46581441.539999999</v>
      </c>
      <c r="V383" s="71">
        <v>13798313.15</v>
      </c>
      <c r="W383" s="71">
        <v>10197371.5297</v>
      </c>
      <c r="X383" s="71">
        <v>0</v>
      </c>
      <c r="Y383" s="71">
        <f t="shared" ref="Y383:Y412" si="85">W383-X383</f>
        <v>10197371.5297</v>
      </c>
      <c r="Z383" s="71">
        <v>149130126.72999999</v>
      </c>
      <c r="AA383" s="72">
        <f t="shared" si="78"/>
        <v>499239882.57969999</v>
      </c>
    </row>
    <row r="384" spans="1:27" ht="24.95" customHeight="1">
      <c r="A384" s="182"/>
      <c r="B384" s="184"/>
      <c r="C384" s="67">
        <v>21</v>
      </c>
      <c r="D384" s="71" t="s">
        <v>890</v>
      </c>
      <c r="E384" s="71">
        <v>386584575.77999997</v>
      </c>
      <c r="F384" s="71">
        <v>0</v>
      </c>
      <c r="G384" s="71">
        <v>64420625.390000001</v>
      </c>
      <c r="H384" s="71">
        <v>19082620.300000001</v>
      </c>
      <c r="I384" s="71">
        <v>14102634.643999999</v>
      </c>
      <c r="J384" s="71">
        <f t="shared" si="82"/>
        <v>7051317.3219999997</v>
      </c>
      <c r="K384" s="71">
        <f t="shared" si="83"/>
        <v>7051317.3219999997</v>
      </c>
      <c r="L384" s="86">
        <v>203707086.74000001</v>
      </c>
      <c r="M384" s="72">
        <f t="shared" si="74"/>
        <v>680846225.53199995</v>
      </c>
      <c r="N384" s="66"/>
      <c r="O384" s="184"/>
      <c r="P384" s="73">
        <v>13</v>
      </c>
      <c r="Q384" s="184"/>
      <c r="R384" s="71" t="s">
        <v>891</v>
      </c>
      <c r="S384" s="71">
        <v>304024795.93000001</v>
      </c>
      <c r="T384" s="74">
        <v>0</v>
      </c>
      <c r="U384" s="71">
        <v>50662827.009999998</v>
      </c>
      <c r="V384" s="71">
        <v>15007297.52</v>
      </c>
      <c r="W384" s="71">
        <v>11090847.6139</v>
      </c>
      <c r="X384" s="71">
        <v>0</v>
      </c>
      <c r="Y384" s="71">
        <f t="shared" si="85"/>
        <v>11090847.6139</v>
      </c>
      <c r="Z384" s="71">
        <v>165318762.08000001</v>
      </c>
      <c r="AA384" s="72">
        <f t="shared" si="78"/>
        <v>546104530.15390003</v>
      </c>
    </row>
    <row r="385" spans="1:27" ht="24.95" customHeight="1">
      <c r="A385" s="182"/>
      <c r="B385" s="184"/>
      <c r="C385" s="67">
        <v>22</v>
      </c>
      <c r="D385" s="71" t="s">
        <v>892</v>
      </c>
      <c r="E385" s="71">
        <v>432510202.66000003</v>
      </c>
      <c r="F385" s="71">
        <v>0</v>
      </c>
      <c r="G385" s="71">
        <v>72073692.25</v>
      </c>
      <c r="H385" s="71">
        <v>21349604.960000001</v>
      </c>
      <c r="I385" s="71">
        <v>15778004.9959</v>
      </c>
      <c r="J385" s="71">
        <f t="shared" si="82"/>
        <v>7889002.4979499998</v>
      </c>
      <c r="K385" s="71">
        <f t="shared" si="83"/>
        <v>7889002.4979499998</v>
      </c>
      <c r="L385" s="86">
        <v>209660970.37</v>
      </c>
      <c r="M385" s="72">
        <f t="shared" si="74"/>
        <v>743483472.73794997</v>
      </c>
      <c r="N385" s="66"/>
      <c r="O385" s="184"/>
      <c r="P385" s="73">
        <v>14</v>
      </c>
      <c r="Q385" s="184"/>
      <c r="R385" s="71" t="s">
        <v>893</v>
      </c>
      <c r="S385" s="71">
        <v>334544702.47000003</v>
      </c>
      <c r="T385" s="74">
        <v>0</v>
      </c>
      <c r="U385" s="71">
        <v>55748677.789999999</v>
      </c>
      <c r="V385" s="71">
        <v>16513823.710000001</v>
      </c>
      <c r="W385" s="71">
        <v>12204216.119200001</v>
      </c>
      <c r="X385" s="71">
        <v>0</v>
      </c>
      <c r="Y385" s="71">
        <f t="shared" si="85"/>
        <v>12204216.119200001</v>
      </c>
      <c r="Z385" s="71">
        <v>179557564.97999999</v>
      </c>
      <c r="AA385" s="72">
        <f t="shared" si="78"/>
        <v>598568985.06920004</v>
      </c>
    </row>
    <row r="386" spans="1:27" ht="24.95" customHeight="1">
      <c r="A386" s="182"/>
      <c r="B386" s="185"/>
      <c r="C386" s="67">
        <v>23</v>
      </c>
      <c r="D386" s="71" t="s">
        <v>894</v>
      </c>
      <c r="E386" s="71">
        <v>441630284.72000003</v>
      </c>
      <c r="F386" s="71">
        <v>0</v>
      </c>
      <c r="G386" s="71">
        <v>73593466.780000001</v>
      </c>
      <c r="H386" s="71">
        <v>21799791.210000001</v>
      </c>
      <c r="I386" s="71">
        <v>16110706.281199999</v>
      </c>
      <c r="J386" s="71">
        <f t="shared" si="82"/>
        <v>8055353.1405999996</v>
      </c>
      <c r="K386" s="71">
        <f t="shared" si="83"/>
        <v>8055353.1405999996</v>
      </c>
      <c r="L386" s="86">
        <v>233329075.37</v>
      </c>
      <c r="M386" s="72">
        <f t="shared" si="74"/>
        <v>778407971.22060001</v>
      </c>
      <c r="N386" s="66"/>
      <c r="O386" s="184"/>
      <c r="P386" s="73">
        <v>15</v>
      </c>
      <c r="Q386" s="184"/>
      <c r="R386" s="71" t="s">
        <v>895</v>
      </c>
      <c r="S386" s="71">
        <v>310286865.56</v>
      </c>
      <c r="T386" s="74">
        <v>0</v>
      </c>
      <c r="U386" s="71">
        <v>51706341.079999998</v>
      </c>
      <c r="V386" s="71">
        <v>15316406.32</v>
      </c>
      <c r="W386" s="71">
        <v>11319288.388900001</v>
      </c>
      <c r="X386" s="71">
        <v>0</v>
      </c>
      <c r="Y386" s="71">
        <f t="shared" si="85"/>
        <v>11319288.388900001</v>
      </c>
      <c r="Z386" s="71">
        <v>146393144.47</v>
      </c>
      <c r="AA386" s="72">
        <f t="shared" si="78"/>
        <v>535022045.81889999</v>
      </c>
    </row>
    <row r="387" spans="1:27" ht="24.95" customHeight="1">
      <c r="A387" s="67"/>
      <c r="B387" s="175" t="s">
        <v>896</v>
      </c>
      <c r="C387" s="176"/>
      <c r="D387" s="75"/>
      <c r="E387" s="75">
        <f t="shared" ref="E387:M387" si="86">SUM(E364:E386)</f>
        <v>8616485612.5599995</v>
      </c>
      <c r="F387" s="71">
        <v>0</v>
      </c>
      <c r="G387" s="75">
        <f t="shared" si="86"/>
        <v>1435854989.1199999</v>
      </c>
      <c r="H387" s="75">
        <f t="shared" si="86"/>
        <v>425327686.62</v>
      </c>
      <c r="I387" s="75">
        <f t="shared" si="86"/>
        <v>314330048.64889997</v>
      </c>
      <c r="J387" s="75">
        <f t="shared" si="86"/>
        <v>157165024.32444999</v>
      </c>
      <c r="K387" s="75">
        <f t="shared" si="86"/>
        <v>157165024.32444999</v>
      </c>
      <c r="L387" s="75">
        <f t="shared" si="86"/>
        <v>4510345626.5100002</v>
      </c>
      <c r="M387" s="75">
        <f t="shared" si="86"/>
        <v>15145178939.134501</v>
      </c>
      <c r="N387" s="89"/>
      <c r="O387" s="184"/>
      <c r="P387" s="73">
        <v>16</v>
      </c>
      <c r="Q387" s="184"/>
      <c r="R387" s="71" t="s">
        <v>897</v>
      </c>
      <c r="S387" s="71">
        <v>323372094.97000003</v>
      </c>
      <c r="T387" s="74">
        <v>0</v>
      </c>
      <c r="U387" s="71">
        <v>53886869.520000003</v>
      </c>
      <c r="V387" s="71">
        <v>15962320.52</v>
      </c>
      <c r="W387" s="71">
        <v>11796638.550100001</v>
      </c>
      <c r="X387" s="71">
        <v>0</v>
      </c>
      <c r="Y387" s="71">
        <f t="shared" si="85"/>
        <v>11796638.550100001</v>
      </c>
      <c r="Z387" s="71">
        <v>158923878.68000001</v>
      </c>
      <c r="AA387" s="72">
        <f t="shared" si="78"/>
        <v>563941802.24010003</v>
      </c>
    </row>
    <row r="388" spans="1:27" ht="24.95" customHeight="1">
      <c r="A388" s="182">
        <v>19</v>
      </c>
      <c r="B388" s="183" t="s">
        <v>104</v>
      </c>
      <c r="C388" s="67">
        <v>1</v>
      </c>
      <c r="D388" s="71" t="s">
        <v>898</v>
      </c>
      <c r="E388" s="71">
        <v>283403039.57999998</v>
      </c>
      <c r="F388" s="71">
        <v>0</v>
      </c>
      <c r="G388" s="71">
        <v>47226408.380000003</v>
      </c>
      <c r="H388" s="71">
        <v>13989364.65</v>
      </c>
      <c r="I388" s="71">
        <v>10338564.3782</v>
      </c>
      <c r="J388" s="71">
        <v>0</v>
      </c>
      <c r="K388" s="71">
        <f t="shared" ref="K388:K412" si="87">I388-J388</f>
        <v>10338564.3782</v>
      </c>
      <c r="L388" s="86">
        <v>185714080.72999999</v>
      </c>
      <c r="M388" s="72">
        <f t="shared" si="74"/>
        <v>540671457.71819997</v>
      </c>
      <c r="N388" s="66"/>
      <c r="O388" s="185"/>
      <c r="P388" s="73">
        <v>17</v>
      </c>
      <c r="Q388" s="185"/>
      <c r="R388" s="71" t="s">
        <v>899</v>
      </c>
      <c r="S388" s="71">
        <v>322603649.75</v>
      </c>
      <c r="T388" s="74">
        <v>0</v>
      </c>
      <c r="U388" s="71">
        <v>53758815.460000001</v>
      </c>
      <c r="V388" s="71">
        <v>15924388.460000001</v>
      </c>
      <c r="W388" s="71">
        <v>11768605.610099999</v>
      </c>
      <c r="X388" s="71">
        <v>0</v>
      </c>
      <c r="Y388" s="71">
        <f t="shared" si="85"/>
        <v>11768605.610099999</v>
      </c>
      <c r="Z388" s="71">
        <v>155126022.61000001</v>
      </c>
      <c r="AA388" s="72">
        <f t="shared" si="78"/>
        <v>559181481.8901</v>
      </c>
    </row>
    <row r="389" spans="1:27" ht="24.95" customHeight="1">
      <c r="A389" s="182"/>
      <c r="B389" s="184"/>
      <c r="C389" s="67">
        <v>2</v>
      </c>
      <c r="D389" s="71" t="s">
        <v>900</v>
      </c>
      <c r="E389" s="71">
        <v>290279192.24000001</v>
      </c>
      <c r="F389" s="71">
        <v>0</v>
      </c>
      <c r="G389" s="71">
        <v>48372253.509999998</v>
      </c>
      <c r="H389" s="71">
        <v>14328785.869999999</v>
      </c>
      <c r="I389" s="71">
        <v>10589406.9486</v>
      </c>
      <c r="J389" s="71">
        <v>0</v>
      </c>
      <c r="K389" s="71">
        <f t="shared" si="87"/>
        <v>10589406.9486</v>
      </c>
      <c r="L389" s="86">
        <v>189842106.71000001</v>
      </c>
      <c r="M389" s="72">
        <f t="shared" si="74"/>
        <v>553411745.27859998</v>
      </c>
      <c r="N389" s="66"/>
      <c r="O389" s="67"/>
      <c r="P389" s="176" t="s">
        <v>901</v>
      </c>
      <c r="Q389" s="177"/>
      <c r="R389" s="75"/>
      <c r="S389" s="75">
        <f t="shared" ref="S389:X389" si="88">SUM(S372:S388)</f>
        <v>5465119974.8100004</v>
      </c>
      <c r="T389" s="74">
        <v>0</v>
      </c>
      <c r="U389" s="75">
        <f t="shared" si="88"/>
        <v>910710019.69000006</v>
      </c>
      <c r="V389" s="75">
        <f t="shared" si="88"/>
        <v>269769711.26999998</v>
      </c>
      <c r="W389" s="75">
        <f t="shared" si="88"/>
        <v>199367991.17390001</v>
      </c>
      <c r="X389" s="75">
        <f t="shared" si="88"/>
        <v>0</v>
      </c>
      <c r="Y389" s="75">
        <f t="shared" si="85"/>
        <v>199367991.17390001</v>
      </c>
      <c r="Z389" s="75">
        <f>SUM(Z372:Z388)</f>
        <v>2748778733.2399998</v>
      </c>
      <c r="AA389" s="75">
        <f>SUM(AA372:AA388)</f>
        <v>9593746430.1839008</v>
      </c>
    </row>
    <row r="390" spans="1:27" ht="24.95" customHeight="1">
      <c r="A390" s="182"/>
      <c r="B390" s="184"/>
      <c r="C390" s="67">
        <v>3</v>
      </c>
      <c r="D390" s="71" t="s">
        <v>902</v>
      </c>
      <c r="E390" s="71">
        <v>264677433.81999999</v>
      </c>
      <c r="F390" s="71">
        <v>0</v>
      </c>
      <c r="G390" s="71">
        <v>44105965.119999997</v>
      </c>
      <c r="H390" s="71">
        <v>13065029.720000001</v>
      </c>
      <c r="I390" s="71">
        <v>9655452.8596999999</v>
      </c>
      <c r="J390" s="71">
        <v>0</v>
      </c>
      <c r="K390" s="71">
        <f t="shared" si="87"/>
        <v>9655452.8596999999</v>
      </c>
      <c r="L390" s="86">
        <v>182804152.33000001</v>
      </c>
      <c r="M390" s="72">
        <f t="shared" si="74"/>
        <v>514308033.84969997</v>
      </c>
      <c r="N390" s="66"/>
      <c r="O390" s="183">
        <v>36</v>
      </c>
      <c r="P390" s="73">
        <v>1</v>
      </c>
      <c r="Q390" s="183" t="s">
        <v>121</v>
      </c>
      <c r="R390" s="71" t="s">
        <v>903</v>
      </c>
      <c r="S390" s="71">
        <v>303657273.57999998</v>
      </c>
      <c r="T390" s="74">
        <v>0</v>
      </c>
      <c r="U390" s="71">
        <v>50601582.920000002</v>
      </c>
      <c r="V390" s="71">
        <v>14989155.85</v>
      </c>
      <c r="W390" s="71">
        <v>11077440.3704</v>
      </c>
      <c r="X390" s="71">
        <v>0</v>
      </c>
      <c r="Y390" s="71">
        <f t="shared" si="85"/>
        <v>11077440.3704</v>
      </c>
      <c r="Z390" s="71">
        <v>153336327.52000001</v>
      </c>
      <c r="AA390" s="72">
        <f t="shared" si="78"/>
        <v>533661780.24040002</v>
      </c>
    </row>
    <row r="391" spans="1:27" ht="24.95" customHeight="1">
      <c r="A391" s="182"/>
      <c r="B391" s="184"/>
      <c r="C391" s="67">
        <v>4</v>
      </c>
      <c r="D391" s="71" t="s">
        <v>904</v>
      </c>
      <c r="E391" s="71">
        <v>287138424.23000002</v>
      </c>
      <c r="F391" s="71">
        <v>0</v>
      </c>
      <c r="G391" s="71">
        <v>47848874.530000001</v>
      </c>
      <c r="H391" s="71">
        <v>14173751.02</v>
      </c>
      <c r="I391" s="71">
        <v>10474831.4935</v>
      </c>
      <c r="J391" s="71">
        <v>0</v>
      </c>
      <c r="K391" s="71">
        <f t="shared" si="87"/>
        <v>10474831.4935</v>
      </c>
      <c r="L391" s="86">
        <v>189508586.13</v>
      </c>
      <c r="M391" s="72">
        <f t="shared" si="74"/>
        <v>549144467.40349996</v>
      </c>
      <c r="N391" s="66"/>
      <c r="O391" s="184"/>
      <c r="P391" s="73">
        <v>2</v>
      </c>
      <c r="Q391" s="184"/>
      <c r="R391" s="71" t="s">
        <v>905</v>
      </c>
      <c r="S391" s="71">
        <v>294016134.95999998</v>
      </c>
      <c r="T391" s="74">
        <v>0</v>
      </c>
      <c r="U391" s="71">
        <v>48994979.299999997</v>
      </c>
      <c r="V391" s="71">
        <v>14513249.15</v>
      </c>
      <c r="W391" s="71">
        <v>10725730.9026</v>
      </c>
      <c r="X391" s="71">
        <v>0</v>
      </c>
      <c r="Y391" s="71">
        <f t="shared" si="85"/>
        <v>10725730.9026</v>
      </c>
      <c r="Z391" s="71">
        <v>164838148.15000001</v>
      </c>
      <c r="AA391" s="72">
        <f t="shared" si="78"/>
        <v>533088242.46259999</v>
      </c>
    </row>
    <row r="392" spans="1:27" ht="24.95" customHeight="1">
      <c r="A392" s="182"/>
      <c r="B392" s="184"/>
      <c r="C392" s="67">
        <v>5</v>
      </c>
      <c r="D392" s="71" t="s">
        <v>906</v>
      </c>
      <c r="E392" s="71">
        <v>348021222.51999998</v>
      </c>
      <c r="F392" s="71">
        <v>0</v>
      </c>
      <c r="G392" s="71">
        <v>57994411.079999998</v>
      </c>
      <c r="H392" s="71">
        <v>17179052.82</v>
      </c>
      <c r="I392" s="71">
        <v>12695840.592700001</v>
      </c>
      <c r="J392" s="71">
        <v>0</v>
      </c>
      <c r="K392" s="71">
        <f t="shared" si="87"/>
        <v>12695840.592700001</v>
      </c>
      <c r="L392" s="86">
        <v>212251906.09</v>
      </c>
      <c r="M392" s="72">
        <f t="shared" si="74"/>
        <v>648142433.1027</v>
      </c>
      <c r="N392" s="66"/>
      <c r="O392" s="184"/>
      <c r="P392" s="73">
        <v>3</v>
      </c>
      <c r="Q392" s="184"/>
      <c r="R392" s="71" t="s">
        <v>907</v>
      </c>
      <c r="S392" s="71">
        <v>346987198.33999997</v>
      </c>
      <c r="T392" s="74">
        <v>0</v>
      </c>
      <c r="U392" s="71">
        <v>57822100.829999998</v>
      </c>
      <c r="V392" s="71">
        <v>17128011.23</v>
      </c>
      <c r="W392" s="71">
        <v>12658119.312200001</v>
      </c>
      <c r="X392" s="71">
        <v>0</v>
      </c>
      <c r="Y392" s="71">
        <f t="shared" si="85"/>
        <v>12658119.312200001</v>
      </c>
      <c r="Z392" s="71">
        <v>171211638.81</v>
      </c>
      <c r="AA392" s="72">
        <f t="shared" si="78"/>
        <v>605807068.52219999</v>
      </c>
    </row>
    <row r="393" spans="1:27" ht="24.95" customHeight="1">
      <c r="A393" s="182"/>
      <c r="B393" s="184"/>
      <c r="C393" s="67">
        <v>6</v>
      </c>
      <c r="D393" s="71" t="s">
        <v>908</v>
      </c>
      <c r="E393" s="71">
        <v>277270219.95999998</v>
      </c>
      <c r="F393" s="71">
        <v>0</v>
      </c>
      <c r="G393" s="71">
        <v>46204432.590000004</v>
      </c>
      <c r="H393" s="71">
        <v>13686635.890000001</v>
      </c>
      <c r="I393" s="71">
        <v>10114838.6534</v>
      </c>
      <c r="J393" s="71">
        <v>0</v>
      </c>
      <c r="K393" s="71">
        <f t="shared" si="87"/>
        <v>10114838.6534</v>
      </c>
      <c r="L393" s="86">
        <v>184877444.09999999</v>
      </c>
      <c r="M393" s="72">
        <f t="shared" si="74"/>
        <v>532153571.19340003</v>
      </c>
      <c r="N393" s="66"/>
      <c r="O393" s="184"/>
      <c r="P393" s="73">
        <v>4</v>
      </c>
      <c r="Q393" s="184"/>
      <c r="R393" s="71" t="s">
        <v>909</v>
      </c>
      <c r="S393" s="71">
        <v>382972638.67000002</v>
      </c>
      <c r="T393" s="74">
        <v>0</v>
      </c>
      <c r="U393" s="71">
        <v>63818730.590000004</v>
      </c>
      <c r="V393" s="71">
        <v>18904327.559999999</v>
      </c>
      <c r="W393" s="71">
        <v>13970870.9044</v>
      </c>
      <c r="X393" s="71">
        <v>0</v>
      </c>
      <c r="Y393" s="71">
        <f t="shared" si="85"/>
        <v>13970870.9044</v>
      </c>
      <c r="Z393" s="71">
        <v>183141056.55000001</v>
      </c>
      <c r="AA393" s="72">
        <f t="shared" si="78"/>
        <v>662807624.2744</v>
      </c>
    </row>
    <row r="394" spans="1:27" ht="24.95" customHeight="1">
      <c r="A394" s="182"/>
      <c r="B394" s="184"/>
      <c r="C394" s="67">
        <v>7</v>
      </c>
      <c r="D394" s="71" t="s">
        <v>910</v>
      </c>
      <c r="E394" s="71">
        <v>447544293.56999999</v>
      </c>
      <c r="F394" s="71">
        <v>0</v>
      </c>
      <c r="G394" s="71">
        <v>74578979.840000004</v>
      </c>
      <c r="H394" s="71">
        <v>22091719.010000002</v>
      </c>
      <c r="I394" s="71">
        <v>16326449.772500001</v>
      </c>
      <c r="J394" s="71">
        <v>0</v>
      </c>
      <c r="K394" s="71">
        <f t="shared" si="87"/>
        <v>16326449.772500001</v>
      </c>
      <c r="L394" s="86">
        <v>248768543.5</v>
      </c>
      <c r="M394" s="72">
        <f t="shared" ref="M394:M412" si="89">E394+F394+G394+H394+K394+L394</f>
        <v>809309985.6925</v>
      </c>
      <c r="N394" s="66"/>
      <c r="O394" s="184"/>
      <c r="P394" s="73">
        <v>5</v>
      </c>
      <c r="Q394" s="184"/>
      <c r="R394" s="71" t="s">
        <v>911</v>
      </c>
      <c r="S394" s="71">
        <v>333336867.89999998</v>
      </c>
      <c r="T394" s="74">
        <v>0</v>
      </c>
      <c r="U394" s="71">
        <v>55547403.700000003</v>
      </c>
      <c r="V394" s="71">
        <v>16454202.48</v>
      </c>
      <c r="W394" s="71">
        <v>12160154.2224</v>
      </c>
      <c r="X394" s="71">
        <v>0</v>
      </c>
      <c r="Y394" s="71">
        <f t="shared" si="85"/>
        <v>12160154.2224</v>
      </c>
      <c r="Z394" s="71">
        <v>169383203.72999999</v>
      </c>
      <c r="AA394" s="72">
        <f t="shared" si="78"/>
        <v>586881832.03240001</v>
      </c>
    </row>
    <row r="395" spans="1:27" ht="24.95" customHeight="1">
      <c r="A395" s="182"/>
      <c r="B395" s="184"/>
      <c r="C395" s="67">
        <v>8</v>
      </c>
      <c r="D395" s="71" t="s">
        <v>912</v>
      </c>
      <c r="E395" s="71">
        <v>304918992.44</v>
      </c>
      <c r="F395" s="71">
        <v>0</v>
      </c>
      <c r="G395" s="71">
        <v>50811836.32</v>
      </c>
      <c r="H395" s="71">
        <v>15051436.92</v>
      </c>
      <c r="I395" s="71">
        <v>11123467.9702</v>
      </c>
      <c r="J395" s="71">
        <v>0</v>
      </c>
      <c r="K395" s="71">
        <f t="shared" si="87"/>
        <v>11123467.9702</v>
      </c>
      <c r="L395" s="86">
        <v>194433813.93000001</v>
      </c>
      <c r="M395" s="72">
        <f t="shared" si="89"/>
        <v>576339547.58019996</v>
      </c>
      <c r="N395" s="66"/>
      <c r="O395" s="184"/>
      <c r="P395" s="73">
        <v>6</v>
      </c>
      <c r="Q395" s="184"/>
      <c r="R395" s="71" t="s">
        <v>913</v>
      </c>
      <c r="S395" s="71">
        <v>462857447.02999997</v>
      </c>
      <c r="T395" s="74">
        <v>0</v>
      </c>
      <c r="U395" s="71">
        <v>77130770.530000001</v>
      </c>
      <c r="V395" s="71">
        <v>22847608.18</v>
      </c>
      <c r="W395" s="71">
        <v>16885074.772399999</v>
      </c>
      <c r="X395" s="71">
        <v>0</v>
      </c>
      <c r="Y395" s="71">
        <f t="shared" si="85"/>
        <v>16885074.772399999</v>
      </c>
      <c r="Z395" s="71">
        <v>215422188.78</v>
      </c>
      <c r="AA395" s="72">
        <f t="shared" si="78"/>
        <v>795143089.2924</v>
      </c>
    </row>
    <row r="396" spans="1:27" ht="24.95" customHeight="1">
      <c r="A396" s="182"/>
      <c r="B396" s="184"/>
      <c r="C396" s="67">
        <v>9</v>
      </c>
      <c r="D396" s="71" t="s">
        <v>914</v>
      </c>
      <c r="E396" s="71">
        <v>327776080.75</v>
      </c>
      <c r="F396" s="71">
        <v>0</v>
      </c>
      <c r="G396" s="71">
        <v>54620751.659999996</v>
      </c>
      <c r="H396" s="71">
        <v>16179710.43</v>
      </c>
      <c r="I396" s="71">
        <v>11957296.2853</v>
      </c>
      <c r="J396" s="71">
        <v>0</v>
      </c>
      <c r="K396" s="71">
        <f t="shared" si="87"/>
        <v>11957296.2853</v>
      </c>
      <c r="L396" s="86">
        <v>198923970.06</v>
      </c>
      <c r="M396" s="72">
        <f t="shared" si="89"/>
        <v>609457809.18529999</v>
      </c>
      <c r="N396" s="66"/>
      <c r="O396" s="184"/>
      <c r="P396" s="73">
        <v>7</v>
      </c>
      <c r="Q396" s="184"/>
      <c r="R396" s="71" t="s">
        <v>915</v>
      </c>
      <c r="S396" s="71">
        <v>351520150.35000002</v>
      </c>
      <c r="T396" s="74">
        <v>0</v>
      </c>
      <c r="U396" s="71">
        <v>58577473.969999999</v>
      </c>
      <c r="V396" s="71">
        <v>17351767.190000001</v>
      </c>
      <c r="W396" s="71">
        <v>12823481.7454</v>
      </c>
      <c r="X396" s="71">
        <v>0</v>
      </c>
      <c r="Y396" s="71">
        <f t="shared" si="85"/>
        <v>12823481.7454</v>
      </c>
      <c r="Z396" s="71">
        <v>189185150.53</v>
      </c>
      <c r="AA396" s="72">
        <f t="shared" si="78"/>
        <v>629458023.78540003</v>
      </c>
    </row>
    <row r="397" spans="1:27" ht="24.95" customHeight="1">
      <c r="A397" s="182"/>
      <c r="B397" s="184"/>
      <c r="C397" s="67">
        <v>10</v>
      </c>
      <c r="D397" s="71" t="s">
        <v>916</v>
      </c>
      <c r="E397" s="71">
        <v>330071731.55000001</v>
      </c>
      <c r="F397" s="71">
        <v>0</v>
      </c>
      <c r="G397" s="71">
        <v>55003299.93</v>
      </c>
      <c r="H397" s="71">
        <v>16293028.539999999</v>
      </c>
      <c r="I397" s="71">
        <v>12041041.800799999</v>
      </c>
      <c r="J397" s="71">
        <v>0</v>
      </c>
      <c r="K397" s="71">
        <f t="shared" si="87"/>
        <v>12041041.800799999</v>
      </c>
      <c r="L397" s="86">
        <v>204719598.94</v>
      </c>
      <c r="M397" s="72">
        <f t="shared" si="89"/>
        <v>618128700.7608</v>
      </c>
      <c r="N397" s="66"/>
      <c r="O397" s="184"/>
      <c r="P397" s="73">
        <v>8</v>
      </c>
      <c r="Q397" s="184"/>
      <c r="R397" s="71" t="s">
        <v>829</v>
      </c>
      <c r="S397" s="71">
        <v>318924488.31999999</v>
      </c>
      <c r="T397" s="74">
        <v>0</v>
      </c>
      <c r="U397" s="71">
        <v>53145718.369999997</v>
      </c>
      <c r="V397" s="71">
        <v>15742777.380000001</v>
      </c>
      <c r="W397" s="71">
        <v>11634389.522299999</v>
      </c>
      <c r="X397" s="71">
        <v>0</v>
      </c>
      <c r="Y397" s="71">
        <f t="shared" si="85"/>
        <v>11634389.522299999</v>
      </c>
      <c r="Z397" s="71">
        <v>162702482.37</v>
      </c>
      <c r="AA397" s="72">
        <f t="shared" si="78"/>
        <v>562149855.96229994</v>
      </c>
    </row>
    <row r="398" spans="1:27" ht="24.95" customHeight="1">
      <c r="A398" s="182"/>
      <c r="B398" s="184"/>
      <c r="C398" s="67">
        <v>11</v>
      </c>
      <c r="D398" s="71" t="s">
        <v>917</v>
      </c>
      <c r="E398" s="71">
        <v>305930877.38</v>
      </c>
      <c r="F398" s="71">
        <v>0</v>
      </c>
      <c r="G398" s="71">
        <v>50980457.270000003</v>
      </c>
      <c r="H398" s="71">
        <v>15101385.67</v>
      </c>
      <c r="I398" s="71">
        <v>11160381.6095</v>
      </c>
      <c r="J398" s="71">
        <v>0</v>
      </c>
      <c r="K398" s="71">
        <f t="shared" si="87"/>
        <v>11160381.6095</v>
      </c>
      <c r="L398" s="86">
        <v>179797312.22999999</v>
      </c>
      <c r="M398" s="72">
        <f t="shared" si="89"/>
        <v>562970414.1595</v>
      </c>
      <c r="N398" s="66"/>
      <c r="O398" s="184"/>
      <c r="P398" s="73">
        <v>9</v>
      </c>
      <c r="Q398" s="184"/>
      <c r="R398" s="71" t="s">
        <v>918</v>
      </c>
      <c r="S398" s="71">
        <v>344766390.74000001</v>
      </c>
      <c r="T398" s="74">
        <v>0</v>
      </c>
      <c r="U398" s="71">
        <v>57452024.469999999</v>
      </c>
      <c r="V398" s="71">
        <v>17018387.539999999</v>
      </c>
      <c r="W398" s="71">
        <v>12577104.0824</v>
      </c>
      <c r="X398" s="71">
        <v>0</v>
      </c>
      <c r="Y398" s="71">
        <f t="shared" si="85"/>
        <v>12577104.0824</v>
      </c>
      <c r="Z398" s="71">
        <v>171010340.84</v>
      </c>
      <c r="AA398" s="72">
        <f t="shared" si="78"/>
        <v>602824247.6724</v>
      </c>
    </row>
    <row r="399" spans="1:27" ht="24.95" customHeight="1">
      <c r="A399" s="182"/>
      <c r="B399" s="184"/>
      <c r="C399" s="67">
        <v>12</v>
      </c>
      <c r="D399" s="71" t="s">
        <v>919</v>
      </c>
      <c r="E399" s="71">
        <v>299715558.39999998</v>
      </c>
      <c r="F399" s="71">
        <v>0</v>
      </c>
      <c r="G399" s="71">
        <v>49944733.759999998</v>
      </c>
      <c r="H399" s="71">
        <v>14794584.57</v>
      </c>
      <c r="I399" s="71">
        <v>10933646.3018</v>
      </c>
      <c r="J399" s="71">
        <v>0</v>
      </c>
      <c r="K399" s="71">
        <f t="shared" si="87"/>
        <v>10933646.3018</v>
      </c>
      <c r="L399" s="86">
        <v>192078034.87</v>
      </c>
      <c r="M399" s="72">
        <f t="shared" si="89"/>
        <v>567466557.90180004</v>
      </c>
      <c r="N399" s="66"/>
      <c r="O399" s="184"/>
      <c r="P399" s="73">
        <v>10</v>
      </c>
      <c r="Q399" s="184"/>
      <c r="R399" s="71" t="s">
        <v>920</v>
      </c>
      <c r="S399" s="71">
        <v>455063518.97000003</v>
      </c>
      <c r="T399" s="74">
        <v>0</v>
      </c>
      <c r="U399" s="71">
        <v>75831986.900000006</v>
      </c>
      <c r="V399" s="71">
        <v>22462883.649999999</v>
      </c>
      <c r="W399" s="71">
        <v>16600751.6854</v>
      </c>
      <c r="X399" s="71">
        <v>0</v>
      </c>
      <c r="Y399" s="71">
        <f t="shared" si="85"/>
        <v>16600751.6854</v>
      </c>
      <c r="Z399" s="71">
        <v>191899966.81999999</v>
      </c>
      <c r="AA399" s="72">
        <f t="shared" si="78"/>
        <v>761859108.02540004</v>
      </c>
    </row>
    <row r="400" spans="1:27" ht="24.95" customHeight="1">
      <c r="A400" s="182"/>
      <c r="B400" s="184"/>
      <c r="C400" s="67">
        <v>13</v>
      </c>
      <c r="D400" s="71" t="s">
        <v>921</v>
      </c>
      <c r="E400" s="71">
        <v>313160383.75</v>
      </c>
      <c r="F400" s="71">
        <v>0</v>
      </c>
      <c r="G400" s="71">
        <v>52185185.420000002</v>
      </c>
      <c r="H400" s="71">
        <v>15458249.17</v>
      </c>
      <c r="I400" s="71">
        <v>11424114.5503</v>
      </c>
      <c r="J400" s="71">
        <v>0</v>
      </c>
      <c r="K400" s="71">
        <f t="shared" si="87"/>
        <v>11424114.5503</v>
      </c>
      <c r="L400" s="86">
        <v>195229469.28999999</v>
      </c>
      <c r="M400" s="72">
        <f t="shared" si="89"/>
        <v>587457402.1803</v>
      </c>
      <c r="N400" s="66"/>
      <c r="O400" s="184"/>
      <c r="P400" s="73">
        <v>11</v>
      </c>
      <c r="Q400" s="184"/>
      <c r="R400" s="71" t="s">
        <v>922</v>
      </c>
      <c r="S400" s="71">
        <v>284132545.04000002</v>
      </c>
      <c r="T400" s="74">
        <v>0</v>
      </c>
      <c r="U400" s="71">
        <v>47347973.490000002</v>
      </c>
      <c r="V400" s="71">
        <v>14025374.560000001</v>
      </c>
      <c r="W400" s="71">
        <v>10365176.7927</v>
      </c>
      <c r="X400" s="71">
        <v>0</v>
      </c>
      <c r="Y400" s="71">
        <f t="shared" si="85"/>
        <v>10365176.7927</v>
      </c>
      <c r="Z400" s="71">
        <v>151627227.84999999</v>
      </c>
      <c r="AA400" s="72">
        <f t="shared" si="78"/>
        <v>507498297.73269999</v>
      </c>
    </row>
    <row r="401" spans="1:27" ht="24.95" customHeight="1">
      <c r="A401" s="182"/>
      <c r="B401" s="184"/>
      <c r="C401" s="67">
        <v>14</v>
      </c>
      <c r="D401" s="71" t="s">
        <v>923</v>
      </c>
      <c r="E401" s="71">
        <v>279340467.56999999</v>
      </c>
      <c r="F401" s="71">
        <v>0</v>
      </c>
      <c r="G401" s="71">
        <v>46549419.57</v>
      </c>
      <c r="H401" s="71">
        <v>13788827.630000001</v>
      </c>
      <c r="I401" s="71">
        <v>10190361.4432</v>
      </c>
      <c r="J401" s="71">
        <v>0</v>
      </c>
      <c r="K401" s="71">
        <f t="shared" si="87"/>
        <v>10190361.4432</v>
      </c>
      <c r="L401" s="86">
        <v>182714715.19999999</v>
      </c>
      <c r="M401" s="72">
        <f t="shared" si="89"/>
        <v>532583791.41320002</v>
      </c>
      <c r="N401" s="66"/>
      <c r="O401" s="184"/>
      <c r="P401" s="73">
        <v>12</v>
      </c>
      <c r="Q401" s="184"/>
      <c r="R401" s="71" t="s">
        <v>924</v>
      </c>
      <c r="S401" s="71">
        <v>328177785.83999997</v>
      </c>
      <c r="T401" s="74">
        <v>0</v>
      </c>
      <c r="U401" s="71">
        <v>54687691.979999997</v>
      </c>
      <c r="V401" s="71">
        <v>16199539.43</v>
      </c>
      <c r="W401" s="71">
        <v>11971950.5175</v>
      </c>
      <c r="X401" s="71">
        <v>0</v>
      </c>
      <c r="Y401" s="71">
        <f t="shared" si="85"/>
        <v>11971950.5175</v>
      </c>
      <c r="Z401" s="71">
        <v>172125340.87</v>
      </c>
      <c r="AA401" s="72">
        <f t="shared" si="78"/>
        <v>583162308.63750005</v>
      </c>
    </row>
    <row r="402" spans="1:27" ht="24.95" customHeight="1">
      <c r="A402" s="182"/>
      <c r="B402" s="184"/>
      <c r="C402" s="67">
        <v>15</v>
      </c>
      <c r="D402" s="71" t="s">
        <v>925</v>
      </c>
      <c r="E402" s="71">
        <v>277882801.44</v>
      </c>
      <c r="F402" s="71">
        <v>0</v>
      </c>
      <c r="G402" s="71">
        <v>46306513.439999998</v>
      </c>
      <c r="H402" s="71">
        <v>13716874.189999999</v>
      </c>
      <c r="I402" s="71">
        <v>10137185.6722</v>
      </c>
      <c r="J402" s="71">
        <v>0</v>
      </c>
      <c r="K402" s="71">
        <f t="shared" si="87"/>
        <v>10137185.6722</v>
      </c>
      <c r="L402" s="86">
        <v>170856950.27000001</v>
      </c>
      <c r="M402" s="72">
        <f t="shared" si="89"/>
        <v>518900325.0122</v>
      </c>
      <c r="N402" s="66"/>
      <c r="O402" s="184"/>
      <c r="P402" s="73">
        <v>13</v>
      </c>
      <c r="Q402" s="184"/>
      <c r="R402" s="71" t="s">
        <v>926</v>
      </c>
      <c r="S402" s="71">
        <v>347693575.56</v>
      </c>
      <c r="T402" s="74">
        <v>0</v>
      </c>
      <c r="U402" s="71">
        <v>57939811.840000004</v>
      </c>
      <c r="V402" s="71">
        <v>17162879.48</v>
      </c>
      <c r="W402" s="71">
        <v>12683888.0065</v>
      </c>
      <c r="X402" s="71">
        <v>0</v>
      </c>
      <c r="Y402" s="71">
        <f t="shared" si="85"/>
        <v>12683888.0065</v>
      </c>
      <c r="Z402" s="71">
        <v>185226462.28</v>
      </c>
      <c r="AA402" s="72">
        <f t="shared" si="78"/>
        <v>620706617.16649997</v>
      </c>
    </row>
    <row r="403" spans="1:27" ht="24.95" customHeight="1">
      <c r="A403" s="182"/>
      <c r="B403" s="184"/>
      <c r="C403" s="67">
        <v>16</v>
      </c>
      <c r="D403" s="71" t="s">
        <v>927</v>
      </c>
      <c r="E403" s="71">
        <v>300327635.32999998</v>
      </c>
      <c r="F403" s="71">
        <v>0</v>
      </c>
      <c r="G403" s="71">
        <v>50046730.530000001</v>
      </c>
      <c r="H403" s="71">
        <v>14824797.960000001</v>
      </c>
      <c r="I403" s="71">
        <v>10955974.914799999</v>
      </c>
      <c r="J403" s="71">
        <v>0</v>
      </c>
      <c r="K403" s="71">
        <f t="shared" si="87"/>
        <v>10955974.914799999</v>
      </c>
      <c r="L403" s="86">
        <v>192641978.47999999</v>
      </c>
      <c r="M403" s="72">
        <f t="shared" si="89"/>
        <v>568797117.2148</v>
      </c>
      <c r="N403" s="66"/>
      <c r="O403" s="185"/>
      <c r="P403" s="73">
        <v>14</v>
      </c>
      <c r="Q403" s="185"/>
      <c r="R403" s="71" t="s">
        <v>928</v>
      </c>
      <c r="S403" s="71">
        <v>383995215.04000002</v>
      </c>
      <c r="T403" s="74">
        <v>0</v>
      </c>
      <c r="U403" s="71">
        <v>63989133.170000002</v>
      </c>
      <c r="V403" s="71">
        <v>18954804.07</v>
      </c>
      <c r="W403" s="71">
        <v>14008174.567600001</v>
      </c>
      <c r="X403" s="71">
        <v>0</v>
      </c>
      <c r="Y403" s="71">
        <f t="shared" si="85"/>
        <v>14008174.567600001</v>
      </c>
      <c r="Z403" s="71">
        <v>192399216.72</v>
      </c>
      <c r="AA403" s="72">
        <f t="shared" si="78"/>
        <v>673346543.56760001</v>
      </c>
    </row>
    <row r="404" spans="1:27" ht="24.95" customHeight="1">
      <c r="A404" s="182"/>
      <c r="B404" s="184"/>
      <c r="C404" s="67">
        <v>17</v>
      </c>
      <c r="D404" s="71" t="s">
        <v>929</v>
      </c>
      <c r="E404" s="71">
        <v>342953340.08999997</v>
      </c>
      <c r="F404" s="71">
        <v>0</v>
      </c>
      <c r="G404" s="71">
        <v>57149896.899999999</v>
      </c>
      <c r="H404" s="71">
        <v>16928891.579999998</v>
      </c>
      <c r="I404" s="71">
        <v>12510963.857100001</v>
      </c>
      <c r="J404" s="71">
        <v>0</v>
      </c>
      <c r="K404" s="71">
        <f t="shared" si="87"/>
        <v>12510963.857100001</v>
      </c>
      <c r="L404" s="86">
        <v>213532893.16999999</v>
      </c>
      <c r="M404" s="72">
        <f t="shared" si="89"/>
        <v>643075985.59710002</v>
      </c>
      <c r="N404" s="66"/>
      <c r="O404" s="67"/>
      <c r="P404" s="176" t="s">
        <v>930</v>
      </c>
      <c r="Q404" s="177"/>
      <c r="R404" s="75"/>
      <c r="S404" s="75">
        <f t="shared" ref="S404:X404" si="90">SUM(S390:S403)</f>
        <v>4938101230.3400002</v>
      </c>
      <c r="T404" s="74">
        <v>0</v>
      </c>
      <c r="U404" s="75">
        <f t="shared" si="90"/>
        <v>822887382.05999994</v>
      </c>
      <c r="V404" s="75">
        <f t="shared" si="90"/>
        <v>243754967.75</v>
      </c>
      <c r="W404" s="75">
        <f t="shared" si="90"/>
        <v>180142307.40419999</v>
      </c>
      <c r="X404" s="75">
        <f t="shared" si="90"/>
        <v>0</v>
      </c>
      <c r="Y404" s="75">
        <f t="shared" si="85"/>
        <v>180142307.40419999</v>
      </c>
      <c r="Z404" s="75">
        <f>SUM(Z390:Z403)</f>
        <v>2473508751.8200002</v>
      </c>
      <c r="AA404" s="75">
        <f>SUM(AA390:AA403)</f>
        <v>8658394639.3742008</v>
      </c>
    </row>
    <row r="405" spans="1:27" ht="24.95" customHeight="1">
      <c r="A405" s="182"/>
      <c r="B405" s="184"/>
      <c r="C405" s="67">
        <v>18</v>
      </c>
      <c r="D405" s="71" t="s">
        <v>931</v>
      </c>
      <c r="E405" s="71">
        <v>412323085.07999998</v>
      </c>
      <c r="F405" s="71">
        <v>0</v>
      </c>
      <c r="G405" s="71">
        <v>68709702.010000005</v>
      </c>
      <c r="H405" s="71">
        <v>20353126.760000002</v>
      </c>
      <c r="I405" s="71">
        <v>15041577.4158</v>
      </c>
      <c r="J405" s="71">
        <v>0</v>
      </c>
      <c r="K405" s="71">
        <f t="shared" si="87"/>
        <v>15041577.4158</v>
      </c>
      <c r="L405" s="86">
        <v>234149826.12</v>
      </c>
      <c r="M405" s="72">
        <f t="shared" si="89"/>
        <v>750577317.3858</v>
      </c>
      <c r="N405" s="66"/>
      <c r="O405" s="183">
        <v>37</v>
      </c>
      <c r="P405" s="73">
        <v>1</v>
      </c>
      <c r="Q405" s="183" t="s">
        <v>932</v>
      </c>
      <c r="R405" s="71" t="s">
        <v>933</v>
      </c>
      <c r="S405" s="71">
        <v>253656011.69999999</v>
      </c>
      <c r="T405" s="74">
        <v>0</v>
      </c>
      <c r="U405" s="71">
        <v>42269350.439999998</v>
      </c>
      <c r="V405" s="71">
        <v>12520989.359999999</v>
      </c>
      <c r="W405" s="71">
        <v>9253390.5449000001</v>
      </c>
      <c r="X405" s="71">
        <v>0</v>
      </c>
      <c r="Y405" s="71">
        <f t="shared" si="85"/>
        <v>9253390.5449000001</v>
      </c>
      <c r="Z405" s="71">
        <v>601805260.91999996</v>
      </c>
      <c r="AA405" s="72">
        <f t="shared" si="78"/>
        <v>919505002.96490002</v>
      </c>
    </row>
    <row r="406" spans="1:27" ht="24.95" customHeight="1">
      <c r="A406" s="182"/>
      <c r="B406" s="184"/>
      <c r="C406" s="67">
        <v>19</v>
      </c>
      <c r="D406" s="71" t="s">
        <v>934</v>
      </c>
      <c r="E406" s="71">
        <v>283482306.63999999</v>
      </c>
      <c r="F406" s="71">
        <v>0</v>
      </c>
      <c r="G406" s="71">
        <v>47239617.469999999</v>
      </c>
      <c r="H406" s="71">
        <v>13993277.43</v>
      </c>
      <c r="I406" s="71">
        <v>10341456.046399999</v>
      </c>
      <c r="J406" s="71">
        <v>0</v>
      </c>
      <c r="K406" s="71">
        <f t="shared" si="87"/>
        <v>10341456.046399999</v>
      </c>
      <c r="L406" s="86">
        <v>188252857.94999999</v>
      </c>
      <c r="M406" s="72">
        <f t="shared" si="89"/>
        <v>543309515.53639996</v>
      </c>
      <c r="N406" s="66"/>
      <c r="O406" s="184"/>
      <c r="P406" s="73">
        <v>2</v>
      </c>
      <c r="Q406" s="184"/>
      <c r="R406" s="71" t="s">
        <v>935</v>
      </c>
      <c r="S406" s="71">
        <v>647523759.61000001</v>
      </c>
      <c r="T406" s="74">
        <v>0</v>
      </c>
      <c r="U406" s="71">
        <v>107903646.87</v>
      </c>
      <c r="V406" s="71">
        <v>31963122.219999999</v>
      </c>
      <c r="W406" s="71">
        <v>23621715.861000001</v>
      </c>
      <c r="X406" s="71">
        <v>0</v>
      </c>
      <c r="Y406" s="71">
        <f t="shared" si="85"/>
        <v>23621715.861000001</v>
      </c>
      <c r="Z406" s="71">
        <v>787412556.89999998</v>
      </c>
      <c r="AA406" s="72">
        <f t="shared" si="78"/>
        <v>1598424801.461</v>
      </c>
    </row>
    <row r="407" spans="1:27" ht="24.95" customHeight="1">
      <c r="A407" s="182"/>
      <c r="B407" s="184"/>
      <c r="C407" s="67">
        <v>20</v>
      </c>
      <c r="D407" s="71" t="s">
        <v>936</v>
      </c>
      <c r="E407" s="71">
        <v>273154082.83999997</v>
      </c>
      <c r="F407" s="71">
        <v>0</v>
      </c>
      <c r="G407" s="71">
        <v>45518517.670000002</v>
      </c>
      <c r="H407" s="71">
        <v>13483454.779999999</v>
      </c>
      <c r="I407" s="71">
        <v>9964681.6588000003</v>
      </c>
      <c r="J407" s="71">
        <v>0</v>
      </c>
      <c r="K407" s="71">
        <f t="shared" si="87"/>
        <v>9964681.6588000003</v>
      </c>
      <c r="L407" s="86">
        <v>180479560.28</v>
      </c>
      <c r="M407" s="72">
        <f t="shared" si="89"/>
        <v>522600297.2288</v>
      </c>
      <c r="N407" s="66"/>
      <c r="O407" s="184"/>
      <c r="P407" s="73">
        <v>3</v>
      </c>
      <c r="Q407" s="184"/>
      <c r="R407" s="71" t="s">
        <v>937</v>
      </c>
      <c r="S407" s="71">
        <v>364732426.30000001</v>
      </c>
      <c r="T407" s="74">
        <v>0</v>
      </c>
      <c r="U407" s="71">
        <v>60779173.5</v>
      </c>
      <c r="V407" s="71">
        <v>18003952.670000002</v>
      </c>
      <c r="W407" s="71">
        <v>13305466.574100001</v>
      </c>
      <c r="X407" s="71">
        <v>0</v>
      </c>
      <c r="Y407" s="71">
        <f t="shared" si="85"/>
        <v>13305466.574100001</v>
      </c>
      <c r="Z407" s="71">
        <v>645305211.00999999</v>
      </c>
      <c r="AA407" s="72">
        <f t="shared" si="78"/>
        <v>1102126230.0541</v>
      </c>
    </row>
    <row r="408" spans="1:27" ht="24.95" customHeight="1">
      <c r="A408" s="182"/>
      <c r="B408" s="184"/>
      <c r="C408" s="67">
        <v>21</v>
      </c>
      <c r="D408" s="71" t="s">
        <v>938</v>
      </c>
      <c r="E408" s="71">
        <v>397988321.17000002</v>
      </c>
      <c r="F408" s="71">
        <v>0</v>
      </c>
      <c r="G408" s="71">
        <v>66320950.590000004</v>
      </c>
      <c r="H408" s="71">
        <v>19645532.940000001</v>
      </c>
      <c r="I408" s="71">
        <v>14518644.1412</v>
      </c>
      <c r="J408" s="71">
        <v>0</v>
      </c>
      <c r="K408" s="71">
        <f t="shared" si="87"/>
        <v>14518644.1412</v>
      </c>
      <c r="L408" s="86">
        <v>235043166.41</v>
      </c>
      <c r="M408" s="72">
        <f t="shared" si="89"/>
        <v>733516615.25119996</v>
      </c>
      <c r="N408" s="66"/>
      <c r="O408" s="184"/>
      <c r="P408" s="73">
        <v>4</v>
      </c>
      <c r="Q408" s="184"/>
      <c r="R408" s="71" t="s">
        <v>939</v>
      </c>
      <c r="S408" s="71">
        <v>312580524.81</v>
      </c>
      <c r="T408" s="74">
        <v>0</v>
      </c>
      <c r="U408" s="71">
        <v>52088557.469999999</v>
      </c>
      <c r="V408" s="71">
        <v>15429626.119999999</v>
      </c>
      <c r="W408" s="71">
        <v>11402961.2522</v>
      </c>
      <c r="X408" s="71">
        <v>0</v>
      </c>
      <c r="Y408" s="71">
        <f t="shared" si="85"/>
        <v>11402961.2522</v>
      </c>
      <c r="Z408" s="71">
        <v>627405929.52999997</v>
      </c>
      <c r="AA408" s="72">
        <f t="shared" si="78"/>
        <v>1018907599.1822</v>
      </c>
    </row>
    <row r="409" spans="1:27" ht="24.95" customHeight="1">
      <c r="A409" s="182"/>
      <c r="B409" s="184"/>
      <c r="C409" s="67">
        <v>22</v>
      </c>
      <c r="D409" s="71" t="s">
        <v>940</v>
      </c>
      <c r="E409" s="71">
        <v>264876690.40000001</v>
      </c>
      <c r="F409" s="71">
        <v>0</v>
      </c>
      <c r="G409" s="71">
        <v>44139169.32</v>
      </c>
      <c r="H409" s="71">
        <v>13074865.439999999</v>
      </c>
      <c r="I409" s="71">
        <v>9662721.7547999993</v>
      </c>
      <c r="J409" s="71">
        <v>0</v>
      </c>
      <c r="K409" s="71">
        <f t="shared" si="87"/>
        <v>9662721.7547999993</v>
      </c>
      <c r="L409" s="86">
        <v>177278123.53999999</v>
      </c>
      <c r="M409" s="72">
        <f t="shared" si="89"/>
        <v>509031570.45480001</v>
      </c>
      <c r="N409" s="66"/>
      <c r="O409" s="184"/>
      <c r="P409" s="73">
        <v>5</v>
      </c>
      <c r="Q409" s="184"/>
      <c r="R409" s="71" t="s">
        <v>941</v>
      </c>
      <c r="S409" s="71">
        <v>297004648.98000002</v>
      </c>
      <c r="T409" s="74">
        <v>0</v>
      </c>
      <c r="U409" s="71">
        <v>49492986.609999999</v>
      </c>
      <c r="V409" s="71">
        <v>14660768.43</v>
      </c>
      <c r="W409" s="71">
        <v>10834752.1207</v>
      </c>
      <c r="X409" s="71">
        <v>0</v>
      </c>
      <c r="Y409" s="71">
        <f t="shared" si="85"/>
        <v>10834752.1207</v>
      </c>
      <c r="Z409" s="71">
        <v>611837425.95000005</v>
      </c>
      <c r="AA409" s="72">
        <f t="shared" si="78"/>
        <v>983830582.09070003</v>
      </c>
    </row>
    <row r="410" spans="1:27" ht="24.95" customHeight="1">
      <c r="A410" s="182"/>
      <c r="B410" s="184"/>
      <c r="C410" s="67">
        <v>23</v>
      </c>
      <c r="D410" s="71" t="s">
        <v>942</v>
      </c>
      <c r="E410" s="71">
        <v>267314839.66</v>
      </c>
      <c r="F410" s="71">
        <v>0</v>
      </c>
      <c r="G410" s="71">
        <v>44545463.600000001</v>
      </c>
      <c r="H410" s="71">
        <v>13195217.57</v>
      </c>
      <c r="I410" s="71">
        <v>9751665.6247000005</v>
      </c>
      <c r="J410" s="71">
        <v>0</v>
      </c>
      <c r="K410" s="71">
        <f t="shared" si="87"/>
        <v>9751665.6247000005</v>
      </c>
      <c r="L410" s="86">
        <v>176074201.88</v>
      </c>
      <c r="M410" s="72">
        <f t="shared" si="89"/>
        <v>510881388.33469999</v>
      </c>
      <c r="N410" s="66"/>
      <c r="O410" s="185"/>
      <c r="P410" s="73">
        <v>6</v>
      </c>
      <c r="Q410" s="185"/>
      <c r="R410" s="71" t="s">
        <v>943</v>
      </c>
      <c r="S410" s="71">
        <v>305510253.69</v>
      </c>
      <c r="T410" s="74">
        <v>0</v>
      </c>
      <c r="U410" s="71">
        <v>50910364.350000001</v>
      </c>
      <c r="V410" s="71">
        <v>15080622.810000001</v>
      </c>
      <c r="W410" s="71">
        <v>11145037.225500001</v>
      </c>
      <c r="X410" s="71">
        <v>0</v>
      </c>
      <c r="Y410" s="71">
        <f t="shared" si="85"/>
        <v>11145037.225500001</v>
      </c>
      <c r="Z410" s="71">
        <v>608865639.01999998</v>
      </c>
      <c r="AA410" s="72">
        <f t="shared" si="78"/>
        <v>991511917.09549999</v>
      </c>
    </row>
    <row r="411" spans="1:27" ht="24.95" customHeight="1">
      <c r="A411" s="182"/>
      <c r="B411" s="184"/>
      <c r="C411" s="67">
        <v>24</v>
      </c>
      <c r="D411" s="71" t="s">
        <v>944</v>
      </c>
      <c r="E411" s="71">
        <v>344868306.86000001</v>
      </c>
      <c r="F411" s="71">
        <v>0</v>
      </c>
      <c r="G411" s="71">
        <v>57469007.810000002</v>
      </c>
      <c r="H411" s="71">
        <v>17023418.329999998</v>
      </c>
      <c r="I411" s="71">
        <v>12580821.9902</v>
      </c>
      <c r="J411" s="71">
        <v>0</v>
      </c>
      <c r="K411" s="71">
        <f t="shared" si="87"/>
        <v>12580821.9902</v>
      </c>
      <c r="L411" s="86">
        <v>209077016.97999999</v>
      </c>
      <c r="M411" s="72">
        <f t="shared" si="89"/>
        <v>641018571.97019994</v>
      </c>
      <c r="N411" s="66"/>
      <c r="O411" s="67"/>
      <c r="P411" s="176" t="s">
        <v>945</v>
      </c>
      <c r="Q411" s="177"/>
      <c r="R411" s="74"/>
      <c r="S411" s="74">
        <f t="shared" ref="S411:X411" si="91">SUM(S405:S410)</f>
        <v>2181007625.0900002</v>
      </c>
      <c r="T411" s="74">
        <v>0</v>
      </c>
      <c r="U411" s="74">
        <f t="shared" si="91"/>
        <v>363444079.24000001</v>
      </c>
      <c r="V411" s="74">
        <f t="shared" si="91"/>
        <v>107659081.61</v>
      </c>
      <c r="W411" s="74">
        <f t="shared" si="91"/>
        <v>79563323.578400001</v>
      </c>
      <c r="X411" s="74">
        <f t="shared" si="91"/>
        <v>0</v>
      </c>
      <c r="Y411" s="75">
        <f t="shared" si="85"/>
        <v>79563323.578400001</v>
      </c>
      <c r="Z411" s="74">
        <f>SUM(Z405:Z410)</f>
        <v>3882632023.3299999</v>
      </c>
      <c r="AA411" s="74">
        <f>SUM(AA405:AA410)</f>
        <v>6614306132.8484001</v>
      </c>
    </row>
    <row r="412" spans="1:27" ht="24.95" customHeight="1">
      <c r="A412" s="183"/>
      <c r="B412" s="184"/>
      <c r="C412" s="67">
        <v>25</v>
      </c>
      <c r="D412" s="71" t="s">
        <v>946</v>
      </c>
      <c r="E412" s="71">
        <v>352378939.69</v>
      </c>
      <c r="F412" s="71">
        <v>0</v>
      </c>
      <c r="G412" s="71">
        <v>58720583</v>
      </c>
      <c r="H412" s="71">
        <v>17394158.82</v>
      </c>
      <c r="I412" s="71">
        <v>12854810.4454</v>
      </c>
      <c r="J412" s="71">
        <v>0</v>
      </c>
      <c r="K412" s="71">
        <f t="shared" si="87"/>
        <v>12854810.4454</v>
      </c>
      <c r="L412" s="86">
        <v>217118110.53999999</v>
      </c>
      <c r="M412" s="72">
        <f t="shared" si="89"/>
        <v>658466602.49539995</v>
      </c>
      <c r="N412" s="66"/>
      <c r="O412" s="175" t="s">
        <v>947</v>
      </c>
      <c r="P412" s="180"/>
      <c r="Q412" s="179"/>
      <c r="R412" s="90"/>
      <c r="S412" s="91">
        <v>240037766430.07999</v>
      </c>
      <c r="T412" s="91">
        <v>-41622451.362999998</v>
      </c>
      <c r="U412" s="91">
        <v>40000000000</v>
      </c>
      <c r="V412" s="91">
        <v>11848764390.719999</v>
      </c>
      <c r="W412" s="91">
        <v>8756595924.6200008</v>
      </c>
      <c r="X412" s="91">
        <v>3098917493.73</v>
      </c>
      <c r="Y412" s="92">
        <v>5657678430.8900003</v>
      </c>
      <c r="Z412" s="91">
        <v>180386618954.48001</v>
      </c>
      <c r="AA412" s="72">
        <f>S412+T412+U412+V412+Y412+Z412</f>
        <v>477889205754.80701</v>
      </c>
    </row>
    <row r="413" spans="1:27">
      <c r="A413" s="67"/>
      <c r="B413" s="69"/>
      <c r="C413" s="93"/>
      <c r="D413" s="94"/>
      <c r="E413" s="95">
        <f>SUM(E388:E412)</f>
        <v>7876798266.96</v>
      </c>
      <c r="F413" s="95">
        <f t="shared" ref="F413:M413" si="92">SUM(F388:F412)</f>
        <v>0</v>
      </c>
      <c r="G413" s="95">
        <f t="shared" si="92"/>
        <v>1312593161.3199999</v>
      </c>
      <c r="H413" s="95">
        <f t="shared" si="92"/>
        <v>388815177.70999998</v>
      </c>
      <c r="I413" s="95">
        <f t="shared" si="92"/>
        <v>287346198.18110001</v>
      </c>
      <c r="J413" s="95">
        <f t="shared" si="92"/>
        <v>0</v>
      </c>
      <c r="K413" s="95">
        <f t="shared" si="92"/>
        <v>287346198.18110001</v>
      </c>
      <c r="L413" s="95">
        <f t="shared" si="92"/>
        <v>4936168419.7299995</v>
      </c>
      <c r="M413" s="95">
        <f t="shared" si="92"/>
        <v>14801721223.9011</v>
      </c>
      <c r="N413" s="95">
        <f t="shared" ref="N413" si="93">SUM(N388:N412)</f>
        <v>0</v>
      </c>
      <c r="O413" s="96"/>
      <c r="P413" s="181"/>
      <c r="Q413" s="180"/>
      <c r="R413" s="179"/>
      <c r="S413" s="97"/>
      <c r="T413" s="97"/>
      <c r="U413" s="97"/>
      <c r="V413" s="97"/>
      <c r="W413" s="97"/>
      <c r="X413" s="97"/>
      <c r="Y413" s="97"/>
      <c r="Z413" s="97"/>
      <c r="AA413" s="97"/>
    </row>
    <row r="414" spans="1:27" ht="15">
      <c r="D414" s="98"/>
      <c r="E414" s="99"/>
      <c r="F414" s="99"/>
      <c r="G414" s="99"/>
      <c r="H414" s="99"/>
      <c r="I414" s="99"/>
      <c r="J414" s="99"/>
      <c r="K414" s="99"/>
      <c r="L414" s="99"/>
      <c r="M414" s="99"/>
      <c r="R414" s="85"/>
      <c r="S414" s="19"/>
      <c r="T414" s="19"/>
      <c r="U414" s="100"/>
      <c r="V414" s="100"/>
      <c r="W414" s="19"/>
      <c r="X414" s="19"/>
      <c r="Y414" s="19"/>
      <c r="Z414" s="82"/>
      <c r="AA414" s="85"/>
    </row>
    <row r="415" spans="1:27">
      <c r="C415" s="101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S415" s="82"/>
      <c r="T415" s="82"/>
      <c r="W415" s="82"/>
      <c r="X415" s="82"/>
      <c r="Y415" s="82"/>
      <c r="Z415" s="82"/>
    </row>
    <row r="419" spans="12:20">
      <c r="L419" s="85"/>
    </row>
    <row r="421" spans="12:20">
      <c r="S421" s="19"/>
      <c r="T421" s="19"/>
    </row>
    <row r="422" spans="12:20">
      <c r="S422" s="19"/>
      <c r="T422" s="19"/>
    </row>
    <row r="423" spans="12:20">
      <c r="S423" s="19"/>
      <c r="T423" s="19"/>
    </row>
    <row r="424" spans="12:20">
      <c r="S424" s="19"/>
      <c r="T424" s="19"/>
    </row>
  </sheetData>
  <mergeCells count="118">
    <mergeCell ref="O372:O388"/>
    <mergeCell ref="O390:O403"/>
    <mergeCell ref="O405:O410"/>
    <mergeCell ref="Q7:Q25"/>
    <mergeCell ref="Q27:Q60"/>
    <mergeCell ref="Q62:Q82"/>
    <mergeCell ref="Q84:Q104"/>
    <mergeCell ref="Q106:Q121"/>
    <mergeCell ref="Q123:Q142"/>
    <mergeCell ref="Q144:Q156"/>
    <mergeCell ref="Q158:Q182"/>
    <mergeCell ref="Q184:Q203"/>
    <mergeCell ref="Q205:Q222"/>
    <mergeCell ref="Q224:Q253"/>
    <mergeCell ref="Q255:Q287"/>
    <mergeCell ref="Q289:Q305"/>
    <mergeCell ref="Q307:Q329"/>
    <mergeCell ref="Q331:Q353"/>
    <mergeCell ref="Q355:Q370"/>
    <mergeCell ref="Q373:Q388"/>
    <mergeCell ref="Q390:Q403"/>
    <mergeCell ref="Q405:Q410"/>
    <mergeCell ref="A388:A412"/>
    <mergeCell ref="B7:B23"/>
    <mergeCell ref="B25:B45"/>
    <mergeCell ref="B47:B77"/>
    <mergeCell ref="B79:B99"/>
    <mergeCell ref="B101:B120"/>
    <mergeCell ref="B122:B129"/>
    <mergeCell ref="B131:B153"/>
    <mergeCell ref="B155:B181"/>
    <mergeCell ref="B183:B200"/>
    <mergeCell ref="B202:B226"/>
    <mergeCell ref="B228:B240"/>
    <mergeCell ref="B242:B259"/>
    <mergeCell ref="B261:B276"/>
    <mergeCell ref="B278:B294"/>
    <mergeCell ref="B296:B306"/>
    <mergeCell ref="B308:B334"/>
    <mergeCell ref="B336:B362"/>
    <mergeCell ref="B364:B386"/>
    <mergeCell ref="B388:B412"/>
    <mergeCell ref="B387:C387"/>
    <mergeCell ref="P389:Q389"/>
    <mergeCell ref="P404:Q404"/>
    <mergeCell ref="P411:Q411"/>
    <mergeCell ref="O412:Q412"/>
    <mergeCell ref="P413:R413"/>
    <mergeCell ref="A7:A23"/>
    <mergeCell ref="A25:A45"/>
    <mergeCell ref="A47:A77"/>
    <mergeCell ref="A79:A99"/>
    <mergeCell ref="A101:A120"/>
    <mergeCell ref="A122:A129"/>
    <mergeCell ref="A131:A153"/>
    <mergeCell ref="A155:A181"/>
    <mergeCell ref="A183:A200"/>
    <mergeCell ref="A202:A226"/>
    <mergeCell ref="A228:A240"/>
    <mergeCell ref="A242:A259"/>
    <mergeCell ref="A261:A276"/>
    <mergeCell ref="A278:A294"/>
    <mergeCell ref="A296:A306"/>
    <mergeCell ref="A308:A334"/>
    <mergeCell ref="A336:A362"/>
    <mergeCell ref="A364:A386"/>
    <mergeCell ref="P288:Q288"/>
    <mergeCell ref="B295:C295"/>
    <mergeCell ref="P306:Q306"/>
    <mergeCell ref="B307:C307"/>
    <mergeCell ref="P330:Q330"/>
    <mergeCell ref="B335:C335"/>
    <mergeCell ref="P354:Q354"/>
    <mergeCell ref="B363:C363"/>
    <mergeCell ref="P371:Q371"/>
    <mergeCell ref="O289:O305"/>
    <mergeCell ref="O307:O329"/>
    <mergeCell ref="O331:O353"/>
    <mergeCell ref="O355:O370"/>
    <mergeCell ref="P183:Q183"/>
    <mergeCell ref="B201:C201"/>
    <mergeCell ref="P204:Q204"/>
    <mergeCell ref="P223:Q223"/>
    <mergeCell ref="B227:C227"/>
    <mergeCell ref="B241:C241"/>
    <mergeCell ref="P254:Q254"/>
    <mergeCell ref="B260:C260"/>
    <mergeCell ref="B277:C277"/>
    <mergeCell ref="O184:O203"/>
    <mergeCell ref="O205:O222"/>
    <mergeCell ref="O224:O253"/>
    <mergeCell ref="O255:O287"/>
    <mergeCell ref="B100:C100"/>
    <mergeCell ref="P105:Q105"/>
    <mergeCell ref="B121:C121"/>
    <mergeCell ref="P122:Q122"/>
    <mergeCell ref="B130:C130"/>
    <mergeCell ref="P143:Q143"/>
    <mergeCell ref="B154:C154"/>
    <mergeCell ref="P157:Q157"/>
    <mergeCell ref="B182:C182"/>
    <mergeCell ref="O84:O104"/>
    <mergeCell ref="O106:O121"/>
    <mergeCell ref="O123:O142"/>
    <mergeCell ref="O144:O156"/>
    <mergeCell ref="O158:O182"/>
    <mergeCell ref="A1:Z1"/>
    <mergeCell ref="A2:AA2"/>
    <mergeCell ref="B3:Z3"/>
    <mergeCell ref="B24:C24"/>
    <mergeCell ref="P26:Q26"/>
    <mergeCell ref="B46:C46"/>
    <mergeCell ref="P61:Q61"/>
    <mergeCell ref="B78:C78"/>
    <mergeCell ref="P83:Q83"/>
    <mergeCell ref="O7:O25"/>
    <mergeCell ref="O27:O60"/>
    <mergeCell ref="O62:O82"/>
  </mergeCells>
  <pageMargins left="0.118110236220472" right="0.118110236220472" top="0.74803149606299202" bottom="0.74803149606299202" header="0.31496062992126" footer="0.31496062992126"/>
  <pageSetup paperSize="9"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O51"/>
  <sheetViews>
    <sheetView topLeftCell="A3" workbookViewId="0">
      <pane xSplit="2" ySplit="3" topLeftCell="F41" activePane="bottomRight" state="frozen"/>
      <selection pane="topRight"/>
      <selection pane="bottomLeft"/>
      <selection pane="bottomRight" activeCell="K51" sqref="K51"/>
    </sheetView>
  </sheetViews>
  <sheetFormatPr defaultColWidth="8.85546875" defaultRowHeight="18.75"/>
  <cols>
    <col min="1" max="1" width="8.85546875" style="31"/>
    <col min="2" max="2" width="19.7109375" style="31" customWidth="1"/>
    <col min="3" max="4" width="27" style="31" customWidth="1"/>
    <col min="5" max="6" width="24.85546875" style="31" customWidth="1"/>
    <col min="7" max="8" width="25.42578125" style="31" customWidth="1"/>
    <col min="9" max="9" width="24.7109375" style="31" customWidth="1"/>
    <col min="10" max="10" width="26.28515625" style="31" customWidth="1"/>
    <col min="11" max="11" width="27.28515625" style="31" customWidth="1"/>
    <col min="12" max="12" width="25.5703125" style="31"/>
    <col min="13" max="13" width="23.85546875" style="31" customWidth="1"/>
    <col min="14" max="14" width="8.85546875" style="31" customWidth="1"/>
    <col min="15" max="16384" width="8.85546875" style="31"/>
  </cols>
  <sheetData>
    <row r="1" spans="1:821" ht="30">
      <c r="A1" s="195" t="s">
        <v>58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</row>
    <row r="2" spans="1:821" ht="26.25" customHeight="1">
      <c r="A2" s="198" t="s">
        <v>59</v>
      </c>
      <c r="B2" s="199"/>
      <c r="C2" s="199"/>
      <c r="D2" s="199"/>
      <c r="E2" s="199"/>
      <c r="F2" s="199"/>
      <c r="G2" s="199"/>
      <c r="H2" s="199"/>
      <c r="I2" s="199"/>
      <c r="J2" s="199"/>
      <c r="K2" s="200"/>
    </row>
    <row r="3" spans="1:821" ht="31.5" customHeight="1">
      <c r="A3" s="201" t="s">
        <v>948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  <c r="AEO3" s="31" t="s">
        <v>949</v>
      </c>
    </row>
    <row r="4" spans="1:821" ht="61.15" customHeight="1">
      <c r="A4" s="50" t="s">
        <v>21</v>
      </c>
      <c r="B4" s="50" t="s">
        <v>131</v>
      </c>
      <c r="C4" s="51" t="s">
        <v>44</v>
      </c>
      <c r="D4" s="51" t="s">
        <v>127</v>
      </c>
      <c r="E4" s="52" t="s">
        <v>950</v>
      </c>
      <c r="F4" s="53" t="s">
        <v>25</v>
      </c>
      <c r="G4" s="51" t="s">
        <v>951</v>
      </c>
      <c r="H4" s="54" t="s">
        <v>73</v>
      </c>
      <c r="I4" s="55" t="s">
        <v>74</v>
      </c>
      <c r="J4" s="56" t="s">
        <v>952</v>
      </c>
      <c r="K4" s="2" t="s">
        <v>130</v>
      </c>
      <c r="M4" s="45"/>
      <c r="BM4" s="31">
        <v>0</v>
      </c>
    </row>
    <row r="5" spans="1:821">
      <c r="A5" s="50"/>
      <c r="B5" s="50"/>
      <c r="C5" s="150" t="s">
        <v>28</v>
      </c>
      <c r="D5" s="150" t="s">
        <v>28</v>
      </c>
      <c r="E5" s="150" t="s">
        <v>28</v>
      </c>
      <c r="F5" s="150" t="s">
        <v>28</v>
      </c>
      <c r="G5" s="150" t="s">
        <v>28</v>
      </c>
      <c r="H5" s="150" t="s">
        <v>28</v>
      </c>
      <c r="I5" s="150" t="s">
        <v>28</v>
      </c>
      <c r="J5" s="150" t="s">
        <v>28</v>
      </c>
      <c r="K5" s="150" t="s">
        <v>28</v>
      </c>
    </row>
    <row r="6" spans="1:821">
      <c r="A6" s="57">
        <v>1</v>
      </c>
      <c r="B6" s="58" t="s">
        <v>86</v>
      </c>
      <c r="C6" s="59">
        <v>4982264475.54</v>
      </c>
      <c r="D6" s="59"/>
      <c r="E6" s="59">
        <v>830246764.85500002</v>
      </c>
      <c r="F6" s="59">
        <v>245934957.56999999</v>
      </c>
      <c r="G6" s="59">
        <v>181753385.93889999</v>
      </c>
      <c r="H6" s="60">
        <f>G6</f>
        <v>181753385.93889999</v>
      </c>
      <c r="I6" s="60">
        <f>G6-H6</f>
        <v>0</v>
      </c>
      <c r="J6" s="59">
        <v>2897345536.5922999</v>
      </c>
      <c r="K6" s="61">
        <f>C6+D6+E6+F6+I6+J6</f>
        <v>8955791734.5573006</v>
      </c>
      <c r="M6" s="62"/>
    </row>
    <row r="7" spans="1:821">
      <c r="A7" s="57">
        <v>2</v>
      </c>
      <c r="B7" s="58" t="s">
        <v>87</v>
      </c>
      <c r="C7" s="59">
        <v>6284411564.4328203</v>
      </c>
      <c r="D7" s="59"/>
      <c r="E7" s="59">
        <v>1047237134.0388</v>
      </c>
      <c r="F7" s="59">
        <v>310211651.56</v>
      </c>
      <c r="G7" s="59">
        <v>229255810.50080001</v>
      </c>
      <c r="H7" s="59">
        <v>0</v>
      </c>
      <c r="I7" s="60">
        <f t="shared" ref="I7:I42" si="0">G7-H7</f>
        <v>229255810.50080001</v>
      </c>
      <c r="J7" s="59">
        <v>3472500104.9082999</v>
      </c>
      <c r="K7" s="61">
        <f t="shared" ref="K7:K42" si="1">C7+D7+E7+F7+I7+J7</f>
        <v>11343616265.440701</v>
      </c>
    </row>
    <row r="8" spans="1:821">
      <c r="A8" s="57">
        <v>3</v>
      </c>
      <c r="B8" s="58" t="s">
        <v>88</v>
      </c>
      <c r="C8" s="59">
        <v>8370466914.5033998</v>
      </c>
      <c r="D8" s="59"/>
      <c r="E8" s="59">
        <v>1394858324.0034001</v>
      </c>
      <c r="F8" s="59">
        <v>413183690.99000001</v>
      </c>
      <c r="G8" s="59">
        <v>305355267.88489997</v>
      </c>
      <c r="H8" s="60">
        <f>G8</f>
        <v>305355267.88489997</v>
      </c>
      <c r="I8" s="60">
        <f t="shared" si="0"/>
        <v>0</v>
      </c>
      <c r="J8" s="59">
        <v>6925112686.4083996</v>
      </c>
      <c r="K8" s="61">
        <f t="shared" si="1"/>
        <v>17103621615.905199</v>
      </c>
    </row>
    <row r="9" spans="1:821">
      <c r="A9" s="57">
        <v>4</v>
      </c>
      <c r="B9" s="58" t="s">
        <v>89</v>
      </c>
      <c r="C9" s="59">
        <v>6318373190.7981596</v>
      </c>
      <c r="D9" s="59"/>
      <c r="E9" s="59">
        <v>1052896514.5388</v>
      </c>
      <c r="F9" s="59">
        <v>311888068.22000003</v>
      </c>
      <c r="G9" s="59">
        <v>230494733.20640001</v>
      </c>
      <c r="H9" s="59">
        <v>0</v>
      </c>
      <c r="I9" s="60">
        <f t="shared" si="0"/>
        <v>230494733.20640001</v>
      </c>
      <c r="J9" s="59">
        <v>4018238246.6244998</v>
      </c>
      <c r="K9" s="61">
        <f t="shared" si="1"/>
        <v>11931890753.387899</v>
      </c>
    </row>
    <row r="10" spans="1:821">
      <c r="A10" s="57">
        <v>5</v>
      </c>
      <c r="B10" s="58" t="s">
        <v>90</v>
      </c>
      <c r="C10" s="59">
        <v>7172603898.8241701</v>
      </c>
      <c r="D10" s="59"/>
      <c r="E10" s="59">
        <v>1195245899.0929999</v>
      </c>
      <c r="F10" s="59">
        <v>354054676.18000001</v>
      </c>
      <c r="G10" s="59">
        <v>261657134.22310001</v>
      </c>
      <c r="H10" s="59">
        <v>0</v>
      </c>
      <c r="I10" s="60">
        <f t="shared" si="0"/>
        <v>261657134.22310001</v>
      </c>
      <c r="J10" s="59">
        <v>3736995460.2979002</v>
      </c>
      <c r="K10" s="61">
        <f t="shared" si="1"/>
        <v>12720557068.6182</v>
      </c>
    </row>
    <row r="11" spans="1:821">
      <c r="A11" s="57">
        <v>6</v>
      </c>
      <c r="B11" s="58" t="s">
        <v>91</v>
      </c>
      <c r="C11" s="59">
        <v>2919512328.0302901</v>
      </c>
      <c r="D11" s="59"/>
      <c r="E11" s="59">
        <v>486508830.91439998</v>
      </c>
      <c r="F11" s="59">
        <v>144113212.78999999</v>
      </c>
      <c r="G11" s="59">
        <v>106504031.15189999</v>
      </c>
      <c r="H11" s="60">
        <f>G11</f>
        <v>106504031.15189999</v>
      </c>
      <c r="I11" s="60">
        <f t="shared" si="0"/>
        <v>0</v>
      </c>
      <c r="J11" s="59">
        <v>2524240324.3474002</v>
      </c>
      <c r="K11" s="61">
        <f t="shared" si="1"/>
        <v>6074374696.0820904</v>
      </c>
    </row>
    <row r="12" spans="1:821">
      <c r="A12" s="57">
        <v>7</v>
      </c>
      <c r="B12" s="58" t="s">
        <v>92</v>
      </c>
      <c r="C12" s="59">
        <v>7804903136.7512598</v>
      </c>
      <c r="D12" s="59"/>
      <c r="E12" s="59">
        <v>1300612524.9089</v>
      </c>
      <c r="F12" s="59">
        <v>385266284.27999997</v>
      </c>
      <c r="G12" s="59">
        <v>284723458.37809998</v>
      </c>
      <c r="H12" s="60">
        <f>G12/2</f>
        <v>142361729.18904999</v>
      </c>
      <c r="I12" s="60">
        <f t="shared" si="0"/>
        <v>142361729.18904999</v>
      </c>
      <c r="J12" s="59">
        <v>3904152356.7638998</v>
      </c>
      <c r="K12" s="61">
        <f t="shared" si="1"/>
        <v>13537296031.893101</v>
      </c>
    </row>
    <row r="13" spans="1:821">
      <c r="A13" s="57">
        <v>8</v>
      </c>
      <c r="B13" s="58" t="s">
        <v>93</v>
      </c>
      <c r="C13" s="59">
        <v>8473785863.5808697</v>
      </c>
      <c r="D13" s="59"/>
      <c r="E13" s="59">
        <v>1412075439.5617001</v>
      </c>
      <c r="F13" s="59">
        <v>418283729.63</v>
      </c>
      <c r="G13" s="59">
        <v>309124350.98339999</v>
      </c>
      <c r="H13" s="59">
        <v>0</v>
      </c>
      <c r="I13" s="60">
        <f t="shared" si="0"/>
        <v>309124350.98339999</v>
      </c>
      <c r="J13" s="59">
        <v>4477462655.2444</v>
      </c>
      <c r="K13" s="61">
        <f t="shared" si="1"/>
        <v>15090732039.000401</v>
      </c>
    </row>
    <row r="14" spans="1:821">
      <c r="A14" s="57">
        <v>9</v>
      </c>
      <c r="B14" s="58" t="s">
        <v>94</v>
      </c>
      <c r="C14" s="59">
        <v>5462782856.6877699</v>
      </c>
      <c r="D14" s="59"/>
      <c r="E14" s="59">
        <v>910320561.29030001</v>
      </c>
      <c r="F14" s="59">
        <v>269654346.26999998</v>
      </c>
      <c r="G14" s="59">
        <v>199282732.92730001</v>
      </c>
      <c r="H14" s="60">
        <f>G14</f>
        <v>199282732.92730001</v>
      </c>
      <c r="I14" s="60">
        <f t="shared" si="0"/>
        <v>0</v>
      </c>
      <c r="J14" s="59">
        <v>2919722192.4534001</v>
      </c>
      <c r="K14" s="61">
        <f t="shared" si="1"/>
        <v>9562479956.7014694</v>
      </c>
    </row>
    <row r="15" spans="1:821">
      <c r="A15" s="57">
        <v>10</v>
      </c>
      <c r="B15" s="58" t="s">
        <v>95</v>
      </c>
      <c r="C15" s="59">
        <v>6999772747.7877703</v>
      </c>
      <c r="D15" s="59"/>
      <c r="E15" s="59">
        <v>1166445239.3292999</v>
      </c>
      <c r="F15" s="59">
        <v>345523370.38999999</v>
      </c>
      <c r="G15" s="59">
        <v>255352240.72530001</v>
      </c>
      <c r="H15" s="60">
        <f>G15</f>
        <v>255352240.72530001</v>
      </c>
      <c r="I15" s="60">
        <f t="shared" si="0"/>
        <v>0</v>
      </c>
      <c r="J15" s="59">
        <v>5768763639.1464005</v>
      </c>
      <c r="K15" s="61">
        <f t="shared" si="1"/>
        <v>14280504996.6535</v>
      </c>
    </row>
    <row r="16" spans="1:821">
      <c r="A16" s="57">
        <v>11</v>
      </c>
      <c r="B16" s="58" t="s">
        <v>96</v>
      </c>
      <c r="C16" s="59">
        <v>4041014695.4198098</v>
      </c>
      <c r="D16" s="59">
        <f>-41622451.36</f>
        <v>-41622451.359999999</v>
      </c>
      <c r="E16" s="59">
        <v>673396483.48150003</v>
      </c>
      <c r="F16" s="59">
        <v>199472906.86000001</v>
      </c>
      <c r="G16" s="59">
        <v>147416522.57280001</v>
      </c>
      <c r="H16" s="59">
        <v>0</v>
      </c>
      <c r="I16" s="60">
        <f t="shared" si="0"/>
        <v>147416522.57280001</v>
      </c>
      <c r="J16" s="59">
        <v>2545357457.7428002</v>
      </c>
      <c r="K16" s="61">
        <f t="shared" si="1"/>
        <v>7565035614.7169104</v>
      </c>
    </row>
    <row r="17" spans="1:11">
      <c r="A17" s="57">
        <v>12</v>
      </c>
      <c r="B17" s="58" t="s">
        <v>97</v>
      </c>
      <c r="C17" s="59">
        <v>5355773576.90592</v>
      </c>
      <c r="D17" s="59"/>
      <c r="E17" s="59">
        <v>892488487.38390005</v>
      </c>
      <c r="F17" s="59">
        <v>264372145.21000001</v>
      </c>
      <c r="G17" s="59">
        <v>195379026.2852</v>
      </c>
      <c r="H17" s="60">
        <f>G17</f>
        <v>195379026.2852</v>
      </c>
      <c r="I17" s="60">
        <f t="shared" si="0"/>
        <v>0</v>
      </c>
      <c r="J17" s="59">
        <v>3053471146.0985999</v>
      </c>
      <c r="K17" s="61">
        <f t="shared" si="1"/>
        <v>9566105355.5984192</v>
      </c>
    </row>
    <row r="18" spans="1:11">
      <c r="A18" s="57">
        <v>13</v>
      </c>
      <c r="B18" s="58" t="s">
        <v>98</v>
      </c>
      <c r="C18" s="59">
        <v>4252678443.7073798</v>
      </c>
      <c r="D18" s="59"/>
      <c r="E18" s="59">
        <v>708668224.49720001</v>
      </c>
      <c r="F18" s="59">
        <v>209921070.58000001</v>
      </c>
      <c r="G18" s="59">
        <v>155138032.1636</v>
      </c>
      <c r="H18" s="59">
        <v>0</v>
      </c>
      <c r="I18" s="60">
        <f t="shared" si="0"/>
        <v>155138032.1636</v>
      </c>
      <c r="J18" s="59">
        <v>2790569048.8355999</v>
      </c>
      <c r="K18" s="61">
        <f t="shared" si="1"/>
        <v>8116974819.7837801</v>
      </c>
    </row>
    <row r="19" spans="1:11">
      <c r="A19" s="57">
        <v>14</v>
      </c>
      <c r="B19" s="58" t="s">
        <v>99</v>
      </c>
      <c r="C19" s="59">
        <v>5441545578.4330101</v>
      </c>
      <c r="D19" s="59"/>
      <c r="E19" s="59">
        <v>906781571.81040001</v>
      </c>
      <c r="F19" s="59">
        <v>268606029.95999998</v>
      </c>
      <c r="G19" s="59">
        <v>198507995.40599999</v>
      </c>
      <c r="H19" s="59">
        <v>0</v>
      </c>
      <c r="I19" s="60">
        <f t="shared" si="0"/>
        <v>198507995.40599999</v>
      </c>
      <c r="J19" s="59">
        <v>2915204734.1314001</v>
      </c>
      <c r="K19" s="61">
        <f t="shared" si="1"/>
        <v>9730645909.7408104</v>
      </c>
    </row>
    <row r="20" spans="1:11">
      <c r="A20" s="57">
        <v>15</v>
      </c>
      <c r="B20" s="58" t="s">
        <v>100</v>
      </c>
      <c r="C20" s="59">
        <v>3728550830.8624301</v>
      </c>
      <c r="D20" s="59"/>
      <c r="E20" s="59">
        <v>621327366.3247</v>
      </c>
      <c r="F20" s="59">
        <v>184049039.33000001</v>
      </c>
      <c r="G20" s="59">
        <v>136017817.09560001</v>
      </c>
      <c r="H20" s="59">
        <f>G20/2</f>
        <v>68008908.547800004</v>
      </c>
      <c r="I20" s="60">
        <f t="shared" si="0"/>
        <v>68008908.547800004</v>
      </c>
      <c r="J20" s="59">
        <v>2172055542.2139001</v>
      </c>
      <c r="K20" s="61">
        <f t="shared" si="1"/>
        <v>6773991687.2788296</v>
      </c>
    </row>
    <row r="21" spans="1:11">
      <c r="A21" s="57">
        <v>16</v>
      </c>
      <c r="B21" s="58" t="s">
        <v>101</v>
      </c>
      <c r="C21" s="59">
        <v>7292881536.8055296</v>
      </c>
      <c r="D21" s="59"/>
      <c r="E21" s="59">
        <v>1215289018.1019001</v>
      </c>
      <c r="F21" s="59">
        <v>359991831.05000001</v>
      </c>
      <c r="G21" s="59">
        <v>266044871.57890001</v>
      </c>
      <c r="H21" s="60">
        <f>G21</f>
        <v>266044871.57890001</v>
      </c>
      <c r="I21" s="60">
        <f t="shared" si="0"/>
        <v>0</v>
      </c>
      <c r="J21" s="59">
        <v>4262329283.0739999</v>
      </c>
      <c r="K21" s="61">
        <f t="shared" si="1"/>
        <v>13130491669.031401</v>
      </c>
    </row>
    <row r="22" spans="1:11">
      <c r="A22" s="57">
        <v>17</v>
      </c>
      <c r="B22" s="58" t="s">
        <v>102</v>
      </c>
      <c r="C22" s="59">
        <v>7661858702.4303904</v>
      </c>
      <c r="D22" s="59"/>
      <c r="E22" s="59">
        <v>1276775536.8467</v>
      </c>
      <c r="F22" s="59">
        <v>378205312.89999998</v>
      </c>
      <c r="G22" s="59">
        <v>279505186.5654</v>
      </c>
      <c r="H22" s="59">
        <v>0</v>
      </c>
      <c r="I22" s="60">
        <f t="shared" si="0"/>
        <v>279505186.5654</v>
      </c>
      <c r="J22" s="59">
        <v>4805316758.1809998</v>
      </c>
      <c r="K22" s="61">
        <f t="shared" si="1"/>
        <v>14401661496.9235</v>
      </c>
    </row>
    <row r="23" spans="1:11">
      <c r="A23" s="57">
        <v>18</v>
      </c>
      <c r="B23" s="58" t="s">
        <v>103</v>
      </c>
      <c r="C23" s="59">
        <v>8616485612.56563</v>
      </c>
      <c r="D23" s="59"/>
      <c r="E23" s="59">
        <v>1435854989.1068001</v>
      </c>
      <c r="F23" s="59">
        <v>425327686.63</v>
      </c>
      <c r="G23" s="59">
        <v>314330048.64889997</v>
      </c>
      <c r="H23" s="59">
        <f>G23/2</f>
        <v>157165024.32444999</v>
      </c>
      <c r="I23" s="60">
        <f t="shared" si="0"/>
        <v>157165024.32444999</v>
      </c>
      <c r="J23" s="59">
        <v>4510345626.5164003</v>
      </c>
      <c r="K23" s="61">
        <f t="shared" si="1"/>
        <v>15145178939.143299</v>
      </c>
    </row>
    <row r="24" spans="1:11">
      <c r="A24" s="57">
        <v>19</v>
      </c>
      <c r="B24" s="58" t="s">
        <v>104</v>
      </c>
      <c r="C24" s="59">
        <v>13718183577.385099</v>
      </c>
      <c r="D24" s="59"/>
      <c r="E24" s="59">
        <v>2286004203.6557002</v>
      </c>
      <c r="F24" s="59">
        <v>677158130.13</v>
      </c>
      <c r="G24" s="59">
        <v>500440377.33539999</v>
      </c>
      <c r="H24" s="59">
        <v>0</v>
      </c>
      <c r="I24" s="60">
        <f t="shared" si="0"/>
        <v>500440377.33539999</v>
      </c>
      <c r="J24" s="59">
        <v>8615165333.9141998</v>
      </c>
      <c r="K24" s="61">
        <f t="shared" si="1"/>
        <v>25796951622.420399</v>
      </c>
    </row>
    <row r="25" spans="1:11">
      <c r="A25" s="57">
        <v>20</v>
      </c>
      <c r="B25" s="58" t="s">
        <v>105</v>
      </c>
      <c r="C25" s="59">
        <v>10443886660.585899</v>
      </c>
      <c r="D25" s="59"/>
      <c r="E25" s="59">
        <v>1740373911.3080001</v>
      </c>
      <c r="F25" s="59">
        <v>515532010.67000002</v>
      </c>
      <c r="G25" s="59">
        <v>380993777.47689998</v>
      </c>
      <c r="H25" s="59">
        <v>0</v>
      </c>
      <c r="I25" s="60">
        <f t="shared" si="0"/>
        <v>380993777.47689998</v>
      </c>
      <c r="J25" s="59">
        <v>5603951740.2525997</v>
      </c>
      <c r="K25" s="61">
        <f t="shared" si="1"/>
        <v>18684738100.2934</v>
      </c>
    </row>
    <row r="26" spans="1:11">
      <c r="A26" s="57">
        <v>21</v>
      </c>
      <c r="B26" s="58" t="s">
        <v>106</v>
      </c>
      <c r="C26" s="59">
        <v>6591213520.6000996</v>
      </c>
      <c r="D26" s="59"/>
      <c r="E26" s="59">
        <v>1098362748.2671001</v>
      </c>
      <c r="F26" s="59">
        <v>325356035.49000001</v>
      </c>
      <c r="G26" s="59">
        <v>240447969.1309</v>
      </c>
      <c r="H26" s="60">
        <f>G26/2</f>
        <v>120223984.56545</v>
      </c>
      <c r="I26" s="60">
        <f t="shared" si="0"/>
        <v>120223984.56545</v>
      </c>
      <c r="J26" s="59">
        <v>3412049295.6398001</v>
      </c>
      <c r="K26" s="61">
        <f t="shared" si="1"/>
        <v>11547205584.5625</v>
      </c>
    </row>
    <row r="27" spans="1:11">
      <c r="A27" s="57">
        <v>22</v>
      </c>
      <c r="B27" s="58" t="s">
        <v>107</v>
      </c>
      <c r="C27" s="59">
        <v>6812501970.1413603</v>
      </c>
      <c r="D27" s="59"/>
      <c r="E27" s="59">
        <v>1135238353.7742</v>
      </c>
      <c r="F27" s="59">
        <v>336279294.52999997</v>
      </c>
      <c r="G27" s="59">
        <v>248520588.55340001</v>
      </c>
      <c r="H27" s="60">
        <f>G27/2</f>
        <v>124260294.2767</v>
      </c>
      <c r="I27" s="60">
        <f t="shared" si="0"/>
        <v>124260294.2767</v>
      </c>
      <c r="J27" s="59">
        <v>3642272359.7406998</v>
      </c>
      <c r="K27" s="61">
        <f t="shared" si="1"/>
        <v>12050552272.462999</v>
      </c>
    </row>
    <row r="28" spans="1:11">
      <c r="A28" s="57">
        <v>23</v>
      </c>
      <c r="B28" s="58" t="s">
        <v>108</v>
      </c>
      <c r="C28" s="59">
        <v>4820558718.8500004</v>
      </c>
      <c r="D28" s="59"/>
      <c r="E28" s="59">
        <v>803300045.74609995</v>
      </c>
      <c r="F28" s="59">
        <v>237952824.43000001</v>
      </c>
      <c r="G28" s="59">
        <v>175854347.67039999</v>
      </c>
      <c r="H28" s="60">
        <f>G28/2</f>
        <v>87927173.835199997</v>
      </c>
      <c r="I28" s="60">
        <f t="shared" si="0"/>
        <v>87927173.835199997</v>
      </c>
      <c r="J28" s="59">
        <v>2864899486.0142002</v>
      </c>
      <c r="K28" s="61">
        <f t="shared" si="1"/>
        <v>8814638248.8754997</v>
      </c>
    </row>
    <row r="29" spans="1:11">
      <c r="A29" s="57">
        <v>24</v>
      </c>
      <c r="B29" s="58" t="s">
        <v>109</v>
      </c>
      <c r="C29" s="59">
        <v>8211803402.1526203</v>
      </c>
      <c r="D29" s="59"/>
      <c r="E29" s="59">
        <v>1368418565.8415999</v>
      </c>
      <c r="F29" s="59">
        <v>405351729.36000001</v>
      </c>
      <c r="G29" s="59">
        <v>299567210.92049998</v>
      </c>
      <c r="H29" s="59">
        <v>0</v>
      </c>
      <c r="I29" s="60">
        <f t="shared" si="0"/>
        <v>299567210.92049998</v>
      </c>
      <c r="J29" s="59">
        <v>28474793060.7043</v>
      </c>
      <c r="K29" s="61">
        <f t="shared" si="1"/>
        <v>38759933968.978996</v>
      </c>
    </row>
    <row r="30" spans="1:11">
      <c r="A30" s="57">
        <v>25</v>
      </c>
      <c r="B30" s="58" t="s">
        <v>110</v>
      </c>
      <c r="C30" s="59">
        <v>4300769221.5920401</v>
      </c>
      <c r="D30" s="59"/>
      <c r="E30" s="59">
        <v>716682093.08109999</v>
      </c>
      <c r="F30" s="59">
        <v>212294931.59999999</v>
      </c>
      <c r="G30" s="59">
        <v>156892387.3883</v>
      </c>
      <c r="H30" s="59">
        <f>G30/2</f>
        <v>78446193.694150001</v>
      </c>
      <c r="I30" s="60">
        <f t="shared" si="0"/>
        <v>78446193.694150001</v>
      </c>
      <c r="J30" s="59">
        <v>2194781611.9874001</v>
      </c>
      <c r="K30" s="61">
        <f t="shared" si="1"/>
        <v>7502974051.95469</v>
      </c>
    </row>
    <row r="31" spans="1:11">
      <c r="A31" s="57">
        <v>26</v>
      </c>
      <c r="B31" s="58" t="s">
        <v>111</v>
      </c>
      <c r="C31" s="59">
        <v>7960392080.1568003</v>
      </c>
      <c r="D31" s="59"/>
      <c r="E31" s="59">
        <v>1326523271.4913001</v>
      </c>
      <c r="F31" s="59">
        <v>392941542.56999999</v>
      </c>
      <c r="G31" s="59">
        <v>290395706.82639998</v>
      </c>
      <c r="H31" s="60">
        <f>G31/2</f>
        <v>145197853.41319999</v>
      </c>
      <c r="I31" s="60">
        <f t="shared" si="0"/>
        <v>145197853.41319999</v>
      </c>
      <c r="J31" s="59">
        <v>4118946429.3627</v>
      </c>
      <c r="K31" s="61">
        <f t="shared" si="1"/>
        <v>13944001176.993999</v>
      </c>
    </row>
    <row r="32" spans="1:11">
      <c r="A32" s="57">
        <v>27</v>
      </c>
      <c r="B32" s="58" t="s">
        <v>112</v>
      </c>
      <c r="C32" s="59">
        <v>5678914928.1048498</v>
      </c>
      <c r="D32" s="59"/>
      <c r="E32" s="59">
        <v>946336905.65690005</v>
      </c>
      <c r="F32" s="59">
        <v>280323075.73000002</v>
      </c>
      <c r="G32" s="59">
        <v>207167247.28490001</v>
      </c>
      <c r="H32" s="59">
        <v>0</v>
      </c>
      <c r="I32" s="60">
        <f t="shared" si="0"/>
        <v>207167247.28490001</v>
      </c>
      <c r="J32" s="59">
        <v>3824316898.8442998</v>
      </c>
      <c r="K32" s="61">
        <f t="shared" si="1"/>
        <v>10937059055.621</v>
      </c>
    </row>
    <row r="33" spans="1:12">
      <c r="A33" s="57">
        <v>28</v>
      </c>
      <c r="B33" s="58" t="s">
        <v>113</v>
      </c>
      <c r="C33" s="59">
        <v>5423722972.9120398</v>
      </c>
      <c r="D33" s="59"/>
      <c r="E33" s="59">
        <v>903811604.91129994</v>
      </c>
      <c r="F33" s="59">
        <v>267726269.00999999</v>
      </c>
      <c r="G33" s="59">
        <v>197857825.40509999</v>
      </c>
      <c r="H33" s="60">
        <f>G33</f>
        <v>197857825.40509999</v>
      </c>
      <c r="I33" s="60">
        <f t="shared" si="0"/>
        <v>0</v>
      </c>
      <c r="J33" s="59">
        <v>3259302979.6227999</v>
      </c>
      <c r="K33" s="61">
        <f t="shared" si="1"/>
        <v>9854563826.4561405</v>
      </c>
    </row>
    <row r="34" spans="1:12">
      <c r="A34" s="57">
        <v>29</v>
      </c>
      <c r="B34" s="58" t="s">
        <v>114</v>
      </c>
      <c r="C34" s="59">
        <v>7346569895.9768</v>
      </c>
      <c r="D34" s="59"/>
      <c r="E34" s="59">
        <v>1224235670.1180999</v>
      </c>
      <c r="F34" s="59">
        <v>362642000.35000002</v>
      </c>
      <c r="G34" s="59">
        <v>268003426.993</v>
      </c>
      <c r="H34" s="59">
        <v>0</v>
      </c>
      <c r="I34" s="60">
        <f t="shared" si="0"/>
        <v>268003426.993</v>
      </c>
      <c r="J34" s="59">
        <v>4562337243.4635</v>
      </c>
      <c r="K34" s="61">
        <f t="shared" si="1"/>
        <v>13763788236.9014</v>
      </c>
    </row>
    <row r="35" spans="1:12">
      <c r="A35" s="57">
        <v>30</v>
      </c>
      <c r="B35" s="58" t="s">
        <v>115</v>
      </c>
      <c r="C35" s="59">
        <v>9267124712.5604897</v>
      </c>
      <c r="D35" s="59"/>
      <c r="E35" s="59">
        <v>1544277777.6822</v>
      </c>
      <c r="F35" s="59">
        <v>457444588.54000002</v>
      </c>
      <c r="G35" s="59">
        <v>338065412.36309999</v>
      </c>
      <c r="H35" s="59">
        <v>0</v>
      </c>
      <c r="I35" s="60">
        <f t="shared" si="0"/>
        <v>338065412.36309999</v>
      </c>
      <c r="J35" s="59">
        <v>9257036911.6175003</v>
      </c>
      <c r="K35" s="61">
        <f t="shared" si="1"/>
        <v>20863949402.763302</v>
      </c>
    </row>
    <row r="36" spans="1:12">
      <c r="A36" s="57">
        <v>31</v>
      </c>
      <c r="B36" s="58" t="s">
        <v>116</v>
      </c>
      <c r="C36" s="59">
        <v>5809245530.2826204</v>
      </c>
      <c r="D36" s="59"/>
      <c r="E36" s="59">
        <v>968055255.08389997</v>
      </c>
      <c r="F36" s="59">
        <v>286756465.87</v>
      </c>
      <c r="G36" s="59">
        <v>211921717.53709999</v>
      </c>
      <c r="H36" s="60">
        <f>G36/2</f>
        <v>105960858.76854999</v>
      </c>
      <c r="I36" s="60">
        <f t="shared" si="0"/>
        <v>105960858.76854999</v>
      </c>
      <c r="J36" s="59">
        <v>3196937969.2932</v>
      </c>
      <c r="K36" s="61">
        <f t="shared" si="1"/>
        <v>10366956079.2983</v>
      </c>
    </row>
    <row r="37" spans="1:12">
      <c r="A37" s="57">
        <v>32</v>
      </c>
      <c r="B37" s="58" t="s">
        <v>117</v>
      </c>
      <c r="C37" s="59">
        <v>7200881881.3464098</v>
      </c>
      <c r="D37" s="59"/>
      <c r="E37" s="59">
        <v>1199958154.6587</v>
      </c>
      <c r="F37" s="59">
        <v>355450536.32999998</v>
      </c>
      <c r="G37" s="59">
        <v>262688717.1699</v>
      </c>
      <c r="H37" s="60">
        <f>G37</f>
        <v>262688717.1699</v>
      </c>
      <c r="I37" s="60">
        <f t="shared" si="0"/>
        <v>0</v>
      </c>
      <c r="J37" s="59">
        <v>13791480678.169701</v>
      </c>
      <c r="K37" s="61">
        <f t="shared" si="1"/>
        <v>22547771250.504799</v>
      </c>
    </row>
    <row r="38" spans="1:12">
      <c r="A38" s="57">
        <v>33</v>
      </c>
      <c r="B38" s="58" t="s">
        <v>118</v>
      </c>
      <c r="C38" s="59">
        <v>7252402577.7383499</v>
      </c>
      <c r="D38" s="59"/>
      <c r="E38" s="59">
        <v>1208543586.3861001</v>
      </c>
      <c r="F38" s="59">
        <v>357993705.27999997</v>
      </c>
      <c r="G38" s="59">
        <v>264568196.08230001</v>
      </c>
      <c r="H38" s="59">
        <v>0</v>
      </c>
      <c r="I38" s="60">
        <f t="shared" si="0"/>
        <v>264568196.08230001</v>
      </c>
      <c r="J38" s="59">
        <v>4042747268.5683999</v>
      </c>
      <c r="K38" s="61">
        <f t="shared" si="1"/>
        <v>13126255334.055099</v>
      </c>
    </row>
    <row r="39" spans="1:12">
      <c r="A39" s="57">
        <v>34</v>
      </c>
      <c r="B39" s="58" t="s">
        <v>119</v>
      </c>
      <c r="C39" s="59">
        <v>5435699995.3725204</v>
      </c>
      <c r="D39" s="59"/>
      <c r="E39" s="59">
        <v>905807461.25349998</v>
      </c>
      <c r="F39" s="59">
        <v>268317479.78999999</v>
      </c>
      <c r="G39" s="59">
        <v>198294748.0925</v>
      </c>
      <c r="H39" s="60">
        <f>G39/2</f>
        <v>99147374.046250001</v>
      </c>
      <c r="I39" s="60">
        <f t="shared" si="0"/>
        <v>99147374.046250001</v>
      </c>
      <c r="J39" s="59">
        <v>2721497379.3042998</v>
      </c>
      <c r="K39" s="61">
        <f t="shared" si="1"/>
        <v>9430469689.7665691</v>
      </c>
    </row>
    <row r="40" spans="1:12">
      <c r="A40" s="57">
        <v>35</v>
      </c>
      <c r="B40" s="58" t="s">
        <v>120</v>
      </c>
      <c r="C40" s="59">
        <v>5465119974.8208704</v>
      </c>
      <c r="D40" s="59"/>
      <c r="E40" s="59">
        <v>910710019.69389999</v>
      </c>
      <c r="F40" s="59">
        <v>269769711.29000002</v>
      </c>
      <c r="G40" s="59">
        <v>199367991.17390001</v>
      </c>
      <c r="H40" s="59">
        <v>0</v>
      </c>
      <c r="I40" s="60">
        <f t="shared" si="0"/>
        <v>199367991.17390001</v>
      </c>
      <c r="J40" s="59">
        <v>2748778733.2494998</v>
      </c>
      <c r="K40" s="61">
        <f t="shared" si="1"/>
        <v>9593746430.2281704</v>
      </c>
    </row>
    <row r="41" spans="1:12">
      <c r="A41" s="57">
        <v>36</v>
      </c>
      <c r="B41" s="58" t="s">
        <v>121</v>
      </c>
      <c r="C41" s="59">
        <v>4938101230.3379602</v>
      </c>
      <c r="D41" s="59"/>
      <c r="E41" s="59">
        <v>822887382.06140006</v>
      </c>
      <c r="F41" s="59">
        <v>243754967.75</v>
      </c>
      <c r="G41" s="59">
        <v>180142307.40419999</v>
      </c>
      <c r="H41" s="59">
        <v>0</v>
      </c>
      <c r="I41" s="60">
        <f t="shared" si="0"/>
        <v>180142307.40419999</v>
      </c>
      <c r="J41" s="59">
        <v>2473508751.8200002</v>
      </c>
      <c r="K41" s="61">
        <f t="shared" si="1"/>
        <v>8658394639.37356</v>
      </c>
    </row>
    <row r="42" spans="1:12">
      <c r="A42" s="57">
        <v>37</v>
      </c>
      <c r="B42" s="58" t="s">
        <v>932</v>
      </c>
      <c r="C42" s="59">
        <v>2181007625.0971799</v>
      </c>
      <c r="D42" s="59"/>
      <c r="E42" s="59">
        <v>363444079.24370003</v>
      </c>
      <c r="F42" s="59">
        <v>107659081.59999999</v>
      </c>
      <c r="G42" s="59">
        <v>79563323.578400001</v>
      </c>
      <c r="H42" s="59">
        <v>0</v>
      </c>
      <c r="I42" s="60">
        <f t="shared" si="0"/>
        <v>79563323.578400001</v>
      </c>
      <c r="J42" s="59">
        <v>3882632023.3259001</v>
      </c>
      <c r="K42" s="61">
        <f t="shared" si="1"/>
        <v>6614306132.8451796</v>
      </c>
    </row>
    <row r="43" spans="1:12">
      <c r="A43" s="20"/>
      <c r="B43" s="20"/>
      <c r="C43" s="47">
        <f>SUM(C6:C42)</f>
        <v>240037766430.08099</v>
      </c>
      <c r="D43" s="47">
        <f t="shared" ref="D43:K43" si="2">SUM(D6:D42)</f>
        <v>-41622451.359999999</v>
      </c>
      <c r="E43" s="47">
        <f t="shared" si="2"/>
        <v>40000000000.001503</v>
      </c>
      <c r="F43" s="47">
        <f t="shared" si="2"/>
        <v>11848764390.719999</v>
      </c>
      <c r="G43" s="47">
        <f t="shared" si="2"/>
        <v>8756595924.6231003</v>
      </c>
      <c r="H43" s="47">
        <f t="shared" si="2"/>
        <v>3098917493.7282</v>
      </c>
      <c r="I43" s="47">
        <f t="shared" si="2"/>
        <v>5657678430.8949003</v>
      </c>
      <c r="J43" s="47">
        <f t="shared" si="2"/>
        <v>180386618954.47601</v>
      </c>
      <c r="K43" s="47">
        <f t="shared" si="2"/>
        <v>477889205754.81299</v>
      </c>
      <c r="L43" s="46"/>
    </row>
    <row r="45" spans="1:12">
      <c r="I45" s="45"/>
      <c r="K45" s="46"/>
    </row>
    <row r="46" spans="1:12">
      <c r="C46" s="45"/>
      <c r="D46" s="45"/>
      <c r="K46" s="46"/>
    </row>
    <row r="47" spans="1:12">
      <c r="K47" s="45"/>
      <c r="L47" s="46"/>
    </row>
    <row r="51" spans="11:11">
      <c r="K51" s="45"/>
    </row>
  </sheetData>
  <mergeCells count="3">
    <mergeCell ref="A1:K1"/>
    <mergeCell ref="A2:K2"/>
    <mergeCell ref="A3:K3"/>
  </mergeCells>
  <printOptions horizontalCentered="1"/>
  <pageMargins left="0.118110236220472" right="0.118110236220472" top="0.35433070866141703" bottom="0.35433070866141703" header="0.31496062992126" footer="0.31496062992126"/>
  <pageSetup paperSize="9" scale="5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topLeftCell="A3" zoomScale="96" zoomScaleNormal="96" workbookViewId="0">
      <selection activeCell="E17" sqref="E17"/>
    </sheetView>
  </sheetViews>
  <sheetFormatPr defaultColWidth="8.85546875" defaultRowHeight="18.75"/>
  <cols>
    <col min="1" max="1" width="8.85546875" style="31"/>
    <col min="2" max="2" width="20.140625" style="31" customWidth="1"/>
    <col min="3" max="3" width="26.28515625" style="31" customWidth="1"/>
    <col min="4" max="4" width="23.28515625" style="31" customWidth="1"/>
    <col min="5" max="5" width="24" style="31" customWidth="1"/>
    <col min="6" max="7" width="24.85546875" style="31" customWidth="1"/>
    <col min="8" max="8" width="19.5703125" style="31" customWidth="1"/>
    <col min="9" max="9" width="23" style="31" customWidth="1"/>
    <col min="10" max="10" width="21.7109375" style="31" customWidth="1"/>
    <col min="11" max="11" width="22.7109375" style="31" customWidth="1"/>
    <col min="12" max="16384" width="8.85546875" style="31"/>
  </cols>
  <sheetData>
    <row r="1" spans="1:11" ht="20.25">
      <c r="A1" s="167" t="s">
        <v>123</v>
      </c>
      <c r="B1" s="167"/>
      <c r="C1" s="167"/>
      <c r="D1" s="167"/>
      <c r="E1" s="167"/>
      <c r="F1" s="167"/>
      <c r="G1" s="32"/>
    </row>
    <row r="2" spans="1:11" ht="20.25">
      <c r="A2" s="167" t="s">
        <v>59</v>
      </c>
      <c r="B2" s="167"/>
      <c r="C2" s="167"/>
      <c r="D2" s="167"/>
      <c r="E2" s="167"/>
      <c r="F2" s="167"/>
      <c r="G2" s="32"/>
    </row>
    <row r="3" spans="1:11" ht="45.75" customHeight="1">
      <c r="A3" s="204" t="s">
        <v>953</v>
      </c>
      <c r="B3" s="204"/>
      <c r="C3" s="204"/>
      <c r="D3" s="204"/>
      <c r="E3" s="204"/>
      <c r="F3" s="204"/>
      <c r="G3" s="33"/>
    </row>
    <row r="4" spans="1:11" ht="99" customHeight="1">
      <c r="A4" s="34" t="s">
        <v>954</v>
      </c>
      <c r="B4" s="35" t="s">
        <v>125</v>
      </c>
      <c r="C4" s="7" t="s">
        <v>955</v>
      </c>
      <c r="D4" s="7" t="s">
        <v>956</v>
      </c>
      <c r="E4" s="8" t="s">
        <v>957</v>
      </c>
      <c r="F4" s="35" t="s">
        <v>951</v>
      </c>
      <c r="G4" s="36"/>
      <c r="H4" s="37"/>
      <c r="I4" s="38"/>
      <c r="J4" s="38"/>
    </row>
    <row r="5" spans="1:11">
      <c r="A5" s="39"/>
      <c r="B5" s="39"/>
      <c r="C5" s="150" t="s">
        <v>28</v>
      </c>
      <c r="D5" s="150" t="s">
        <v>28</v>
      </c>
      <c r="E5" s="150" t="s">
        <v>28</v>
      </c>
      <c r="F5" s="150" t="s">
        <v>28</v>
      </c>
      <c r="G5" s="40"/>
    </row>
    <row r="6" spans="1:11">
      <c r="A6" s="41">
        <v>1</v>
      </c>
      <c r="B6" s="42" t="s">
        <v>86</v>
      </c>
      <c r="C6" s="43">
        <v>213383989.465</v>
      </c>
      <c r="D6" s="43">
        <v>35558402.769400001</v>
      </c>
      <c r="E6" s="43">
        <v>10533078.4132</v>
      </c>
      <c r="F6" s="44">
        <f>C6+D6+E6</f>
        <v>259475470.6476</v>
      </c>
      <c r="G6" s="45"/>
      <c r="H6" s="46"/>
      <c r="I6" s="46"/>
      <c r="J6" s="46"/>
      <c r="K6" s="46"/>
    </row>
    <row r="7" spans="1:11">
      <c r="A7" s="41">
        <v>2</v>
      </c>
      <c r="B7" s="42" t="s">
        <v>87</v>
      </c>
      <c r="C7" s="43">
        <v>227003869.91769999</v>
      </c>
      <c r="D7" s="43">
        <v>37828025.696699999</v>
      </c>
      <c r="E7" s="43">
        <v>11205384.0962</v>
      </c>
      <c r="F7" s="44">
        <f t="shared" ref="F7:F41" si="0">C7+D7+E7</f>
        <v>276037279.71060002</v>
      </c>
      <c r="G7" s="45"/>
      <c r="H7" s="46"/>
      <c r="I7" s="46"/>
      <c r="J7" s="46"/>
      <c r="K7" s="46"/>
    </row>
    <row r="8" spans="1:11">
      <c r="A8" s="41">
        <v>3</v>
      </c>
      <c r="B8" s="42" t="s">
        <v>88</v>
      </c>
      <c r="C8" s="43">
        <v>229113399.04080001</v>
      </c>
      <c r="D8" s="43">
        <v>38179558.566699997</v>
      </c>
      <c r="E8" s="43">
        <v>11309514.85</v>
      </c>
      <c r="F8" s="44">
        <f t="shared" si="0"/>
        <v>278602472.45749998</v>
      </c>
      <c r="G8" s="45"/>
      <c r="H8" s="46"/>
      <c r="I8" s="46"/>
      <c r="J8" s="46"/>
      <c r="K8" s="46"/>
    </row>
    <row r="9" spans="1:11">
      <c r="A9" s="41">
        <v>4</v>
      </c>
      <c r="B9" s="42" t="s">
        <v>89</v>
      </c>
      <c r="C9" s="43">
        <v>226578604.89230001</v>
      </c>
      <c r="D9" s="43">
        <v>37757159.344099998</v>
      </c>
      <c r="E9" s="43">
        <v>11184392.1283</v>
      </c>
      <c r="F9" s="44">
        <f t="shared" si="0"/>
        <v>275520156.36470002</v>
      </c>
      <c r="G9" s="45"/>
      <c r="H9" s="46"/>
      <c r="I9" s="46"/>
      <c r="J9" s="46"/>
      <c r="K9" s="46"/>
    </row>
    <row r="10" spans="1:11">
      <c r="A10" s="41">
        <v>5</v>
      </c>
      <c r="B10" s="42" t="s">
        <v>90</v>
      </c>
      <c r="C10" s="43">
        <v>272581652.95920002</v>
      </c>
      <c r="D10" s="43">
        <v>45423127.704099998</v>
      </c>
      <c r="E10" s="43">
        <v>13455198.451400001</v>
      </c>
      <c r="F10" s="44">
        <f t="shared" si="0"/>
        <v>331459979.11470002</v>
      </c>
      <c r="G10" s="45"/>
      <c r="H10" s="46"/>
      <c r="I10" s="46"/>
      <c r="J10" s="46"/>
      <c r="K10" s="46"/>
    </row>
    <row r="11" spans="1:11">
      <c r="A11" s="41">
        <v>6</v>
      </c>
      <c r="B11" s="42" t="s">
        <v>91</v>
      </c>
      <c r="C11" s="43">
        <v>201632946.6945</v>
      </c>
      <c r="D11" s="43">
        <v>33600203.783500001</v>
      </c>
      <c r="E11" s="43">
        <v>9953022.4528000001</v>
      </c>
      <c r="F11" s="44">
        <f t="shared" si="0"/>
        <v>245186172.93079999</v>
      </c>
      <c r="G11" s="45"/>
      <c r="H11" s="46"/>
      <c r="I11" s="46"/>
      <c r="J11" s="46"/>
      <c r="K11" s="46"/>
    </row>
    <row r="12" spans="1:11" ht="30" customHeight="1">
      <c r="A12" s="41">
        <v>7</v>
      </c>
      <c r="B12" s="42" t="s">
        <v>92</v>
      </c>
      <c r="C12" s="43">
        <v>255562920.42649999</v>
      </c>
      <c r="D12" s="43">
        <v>42587118.5568</v>
      </c>
      <c r="E12" s="43">
        <v>12615118.3465</v>
      </c>
      <c r="F12" s="44">
        <f t="shared" si="0"/>
        <v>310765157.32980001</v>
      </c>
      <c r="G12" s="45"/>
      <c r="H12" s="46"/>
      <c r="I12" s="46"/>
      <c r="J12" s="46"/>
      <c r="K12" s="46"/>
    </row>
    <row r="13" spans="1:11">
      <c r="A13" s="41">
        <v>8</v>
      </c>
      <c r="B13" s="42" t="s">
        <v>93</v>
      </c>
      <c r="C13" s="43">
        <v>283127090.08420002</v>
      </c>
      <c r="D13" s="43">
        <v>47180424.029899999</v>
      </c>
      <c r="E13" s="43">
        <v>13975743.204600001</v>
      </c>
      <c r="F13" s="44">
        <f t="shared" si="0"/>
        <v>344283257.31870002</v>
      </c>
      <c r="G13" s="45"/>
      <c r="H13" s="46"/>
      <c r="I13" s="46"/>
      <c r="J13" s="46"/>
      <c r="K13" s="46"/>
    </row>
    <row r="14" spans="1:11">
      <c r="A14" s="41">
        <v>9</v>
      </c>
      <c r="B14" s="42" t="s">
        <v>94</v>
      </c>
      <c r="C14" s="43">
        <v>229152472.35319999</v>
      </c>
      <c r="D14" s="43">
        <v>38186069.760799997</v>
      </c>
      <c r="E14" s="43">
        <v>11311443.5901</v>
      </c>
      <c r="F14" s="44">
        <f t="shared" si="0"/>
        <v>278649985.70410001</v>
      </c>
      <c r="G14" s="45"/>
      <c r="H14" s="46"/>
      <c r="I14" s="46"/>
      <c r="J14" s="46"/>
      <c r="K14" s="46"/>
    </row>
    <row r="15" spans="1:11">
      <c r="A15" s="41">
        <v>10</v>
      </c>
      <c r="B15" s="42" t="s">
        <v>95</v>
      </c>
      <c r="C15" s="43">
        <v>231380056.53080001</v>
      </c>
      <c r="D15" s="43">
        <v>38557275.377400003</v>
      </c>
      <c r="E15" s="43">
        <v>11421401.7874</v>
      </c>
      <c r="F15" s="44">
        <f t="shared" si="0"/>
        <v>281358733.69559997</v>
      </c>
      <c r="G15" s="45"/>
      <c r="H15" s="46"/>
      <c r="I15" s="46"/>
      <c r="J15" s="46"/>
      <c r="K15" s="46"/>
    </row>
    <row r="16" spans="1:11">
      <c r="A16" s="41">
        <v>11</v>
      </c>
      <c r="B16" s="42" t="s">
        <v>96</v>
      </c>
      <c r="C16" s="43">
        <v>203871693.4163</v>
      </c>
      <c r="D16" s="43">
        <v>33973269.531400003</v>
      </c>
      <c r="E16" s="43">
        <v>10063531.656500001</v>
      </c>
      <c r="F16" s="44">
        <f t="shared" si="0"/>
        <v>247908494.60420001</v>
      </c>
      <c r="G16" s="45"/>
      <c r="H16" s="46"/>
      <c r="I16" s="46"/>
      <c r="J16" s="46"/>
      <c r="K16" s="46"/>
    </row>
    <row r="17" spans="1:11">
      <c r="A17" s="41">
        <v>12</v>
      </c>
      <c r="B17" s="42" t="s">
        <v>97</v>
      </c>
      <c r="C17" s="43">
        <v>213078594.01609999</v>
      </c>
      <c r="D17" s="43">
        <v>35507511.536200002</v>
      </c>
      <c r="E17" s="43">
        <v>10518003.4574</v>
      </c>
      <c r="F17" s="44">
        <f t="shared" si="0"/>
        <v>259104109.0097</v>
      </c>
      <c r="G17" s="45"/>
      <c r="H17" s="46"/>
      <c r="I17" s="46"/>
      <c r="J17" s="46"/>
      <c r="K17" s="46"/>
    </row>
    <row r="18" spans="1:11">
      <c r="A18" s="41">
        <v>13</v>
      </c>
      <c r="B18" s="42" t="s">
        <v>98</v>
      </c>
      <c r="C18" s="43">
        <v>203756649.80779999</v>
      </c>
      <c r="D18" s="43">
        <v>33954098.613399997</v>
      </c>
      <c r="E18" s="43">
        <v>10057852.8643</v>
      </c>
      <c r="F18" s="44">
        <f t="shared" si="0"/>
        <v>247768601.28549999</v>
      </c>
      <c r="G18" s="45"/>
      <c r="H18" s="46"/>
      <c r="I18" s="46"/>
      <c r="J18" s="46"/>
      <c r="K18" s="46"/>
    </row>
    <row r="19" spans="1:11">
      <c r="A19" s="41">
        <v>14</v>
      </c>
      <c r="B19" s="42" t="s">
        <v>99</v>
      </c>
      <c r="C19" s="43">
        <v>229172249.75870001</v>
      </c>
      <c r="D19" s="43">
        <v>38189365.476400003</v>
      </c>
      <c r="E19" s="43">
        <v>11312419.8441</v>
      </c>
      <c r="F19" s="44">
        <f t="shared" si="0"/>
        <v>278674035.07920003</v>
      </c>
      <c r="G19" s="45"/>
      <c r="H19" s="46"/>
      <c r="I19" s="46"/>
      <c r="J19" s="46"/>
      <c r="K19" s="46"/>
    </row>
    <row r="20" spans="1:11">
      <c r="A20" s="41">
        <v>15</v>
      </c>
      <c r="B20" s="42" t="s">
        <v>100</v>
      </c>
      <c r="C20" s="43">
        <v>214644980.94260001</v>
      </c>
      <c r="D20" s="43">
        <v>35768534.949299999</v>
      </c>
      <c r="E20" s="43">
        <v>10595323.580399999</v>
      </c>
      <c r="F20" s="44">
        <f t="shared" si="0"/>
        <v>261008839.47229999</v>
      </c>
      <c r="G20" s="45"/>
      <c r="H20" s="46"/>
      <c r="I20" s="46"/>
      <c r="J20" s="46"/>
      <c r="K20" s="46"/>
    </row>
    <row r="21" spans="1:11">
      <c r="A21" s="41">
        <v>16</v>
      </c>
      <c r="B21" s="42" t="s">
        <v>101</v>
      </c>
      <c r="C21" s="43">
        <v>236930365.44589999</v>
      </c>
      <c r="D21" s="43">
        <v>39482181.32</v>
      </c>
      <c r="E21" s="43">
        <v>11695376.602299999</v>
      </c>
      <c r="F21" s="44">
        <f t="shared" si="0"/>
        <v>288107923.3682</v>
      </c>
      <c r="G21" s="45"/>
      <c r="H21" s="46"/>
      <c r="I21" s="46"/>
      <c r="J21" s="46"/>
      <c r="K21" s="46"/>
    </row>
    <row r="22" spans="1:11">
      <c r="A22" s="41">
        <v>17</v>
      </c>
      <c r="B22" s="42" t="s">
        <v>102</v>
      </c>
      <c r="C22" s="43">
        <v>254840586.69510001</v>
      </c>
      <c r="D22" s="43">
        <v>42466748.542999998</v>
      </c>
      <c r="E22" s="43">
        <v>12579462.4482</v>
      </c>
      <c r="F22" s="44">
        <f t="shared" si="0"/>
        <v>309886797.68629998</v>
      </c>
      <c r="G22" s="45"/>
      <c r="H22" s="46"/>
      <c r="I22" s="46"/>
      <c r="J22" s="46"/>
      <c r="K22" s="46"/>
    </row>
    <row r="23" spans="1:11">
      <c r="A23" s="41">
        <v>18</v>
      </c>
      <c r="B23" s="42" t="s">
        <v>103</v>
      </c>
      <c r="C23" s="43">
        <v>298575387.93440002</v>
      </c>
      <c r="D23" s="43">
        <v>49754735.244400002</v>
      </c>
      <c r="E23" s="43">
        <v>14738303.380899999</v>
      </c>
      <c r="F23" s="44">
        <f t="shared" si="0"/>
        <v>363068426.55970001</v>
      </c>
      <c r="G23" s="45"/>
      <c r="H23" s="46"/>
      <c r="I23" s="46"/>
      <c r="J23" s="46"/>
      <c r="K23" s="46"/>
    </row>
    <row r="24" spans="1:11">
      <c r="A24" s="41">
        <v>19</v>
      </c>
      <c r="B24" s="42" t="s">
        <v>104</v>
      </c>
      <c r="C24" s="43">
        <v>361458747.45609999</v>
      </c>
      <c r="D24" s="43">
        <v>60233646.201899998</v>
      </c>
      <c r="E24" s="43">
        <v>17842357.056000002</v>
      </c>
      <c r="F24" s="44">
        <f t="shared" si="0"/>
        <v>439534750.71399999</v>
      </c>
      <c r="G24" s="45"/>
      <c r="H24" s="46"/>
      <c r="I24" s="46"/>
      <c r="J24" s="46"/>
      <c r="K24" s="46"/>
    </row>
    <row r="25" spans="1:11">
      <c r="A25" s="41">
        <v>20</v>
      </c>
      <c r="B25" s="42" t="s">
        <v>105</v>
      </c>
      <c r="C25" s="43">
        <v>280120242.17949998</v>
      </c>
      <c r="D25" s="43">
        <v>46679361.559699997</v>
      </c>
      <c r="E25" s="43">
        <v>13827318.925799999</v>
      </c>
      <c r="F25" s="44">
        <f t="shared" si="0"/>
        <v>340626922.66500002</v>
      </c>
      <c r="G25" s="45"/>
      <c r="H25" s="46"/>
      <c r="I25" s="46"/>
      <c r="J25" s="46"/>
      <c r="K25" s="46"/>
    </row>
    <row r="26" spans="1:11">
      <c r="A26" s="41">
        <v>21</v>
      </c>
      <c r="B26" s="42" t="s">
        <v>106</v>
      </c>
      <c r="C26" s="43">
        <v>240624685.56619999</v>
      </c>
      <c r="D26" s="43">
        <v>40097804.465499997</v>
      </c>
      <c r="E26" s="43">
        <v>11877735.942399999</v>
      </c>
      <c r="F26" s="44">
        <f t="shared" si="0"/>
        <v>292600225.97409999</v>
      </c>
      <c r="G26" s="45"/>
      <c r="H26" s="46"/>
      <c r="I26" s="46"/>
      <c r="J26" s="46"/>
      <c r="K26" s="46"/>
    </row>
    <row r="27" spans="1:11">
      <c r="A27" s="41">
        <v>22</v>
      </c>
      <c r="B27" s="42" t="s">
        <v>107</v>
      </c>
      <c r="C27" s="43">
        <v>251861403.50389999</v>
      </c>
      <c r="D27" s="43">
        <v>41970296.1329</v>
      </c>
      <c r="E27" s="43">
        <v>12432403.757200001</v>
      </c>
      <c r="F27" s="44">
        <f t="shared" si="0"/>
        <v>306264103.39399999</v>
      </c>
      <c r="G27" s="45"/>
      <c r="H27" s="46"/>
      <c r="I27" s="46"/>
      <c r="J27" s="46"/>
      <c r="K27" s="46"/>
    </row>
    <row r="28" spans="1:11">
      <c r="A28" s="41">
        <v>23</v>
      </c>
      <c r="B28" s="42" t="s">
        <v>108</v>
      </c>
      <c r="C28" s="43">
        <v>202848223.91710001</v>
      </c>
      <c r="D28" s="43">
        <v>33802718.119599998</v>
      </c>
      <c r="E28" s="43">
        <v>10013011.0691</v>
      </c>
      <c r="F28" s="44">
        <f t="shared" si="0"/>
        <v>246663953.1058</v>
      </c>
      <c r="G28" s="45"/>
      <c r="H28" s="46"/>
      <c r="I28" s="46"/>
      <c r="J28" s="46"/>
      <c r="K28" s="46"/>
    </row>
    <row r="29" spans="1:11">
      <c r="A29" s="41">
        <v>24</v>
      </c>
      <c r="B29" s="42" t="s">
        <v>109</v>
      </c>
      <c r="C29" s="43">
        <v>305275361.111</v>
      </c>
      <c r="D29" s="43">
        <v>50871221.75</v>
      </c>
      <c r="E29" s="43">
        <v>15069028.0196</v>
      </c>
      <c r="F29" s="44">
        <f t="shared" si="0"/>
        <v>371215610.88059998</v>
      </c>
      <c r="G29" s="45"/>
      <c r="H29" s="46"/>
      <c r="I29" s="46"/>
      <c r="J29" s="46"/>
      <c r="K29" s="46"/>
    </row>
    <row r="30" spans="1:11">
      <c r="A30" s="41">
        <v>25</v>
      </c>
      <c r="B30" s="42" t="s">
        <v>110</v>
      </c>
      <c r="C30" s="43">
        <v>210151195.84920001</v>
      </c>
      <c r="D30" s="43">
        <v>35019688.605599999</v>
      </c>
      <c r="E30" s="43">
        <v>10373500.983100001</v>
      </c>
      <c r="F30" s="44">
        <f t="shared" si="0"/>
        <v>255544385.43790001</v>
      </c>
      <c r="G30" s="45"/>
      <c r="H30" s="46"/>
      <c r="I30" s="46"/>
      <c r="J30" s="46"/>
      <c r="K30" s="46"/>
    </row>
    <row r="31" spans="1:11">
      <c r="A31" s="41">
        <v>26</v>
      </c>
      <c r="B31" s="42" t="s">
        <v>111</v>
      </c>
      <c r="C31" s="43">
        <v>269929854.29290003</v>
      </c>
      <c r="D31" s="43">
        <v>44981230.796700001</v>
      </c>
      <c r="E31" s="43">
        <v>13324300.142899999</v>
      </c>
      <c r="F31" s="44">
        <f t="shared" si="0"/>
        <v>328235385.23250002</v>
      </c>
      <c r="G31" s="45"/>
      <c r="H31" s="46"/>
      <c r="I31" s="46"/>
      <c r="J31" s="46"/>
      <c r="K31" s="46"/>
    </row>
    <row r="32" spans="1:11">
      <c r="A32" s="41">
        <v>27</v>
      </c>
      <c r="B32" s="42" t="s">
        <v>112</v>
      </c>
      <c r="C32" s="43">
        <v>211711989.1516</v>
      </c>
      <c r="D32" s="43">
        <v>35279779.894699998</v>
      </c>
      <c r="E32" s="43">
        <v>10450544.9932</v>
      </c>
      <c r="F32" s="44">
        <f t="shared" si="0"/>
        <v>257442314.0395</v>
      </c>
      <c r="G32" s="45"/>
      <c r="H32" s="46"/>
      <c r="I32" s="46"/>
      <c r="J32" s="46"/>
      <c r="K32" s="46"/>
    </row>
    <row r="33" spans="1:11">
      <c r="A33" s="41">
        <v>28</v>
      </c>
      <c r="B33" s="42" t="s">
        <v>113</v>
      </c>
      <c r="C33" s="43">
        <v>212131414.31240001</v>
      </c>
      <c r="D33" s="43">
        <v>35349673.0898</v>
      </c>
      <c r="E33" s="43">
        <v>10471248.693299999</v>
      </c>
      <c r="F33" s="44">
        <f t="shared" si="0"/>
        <v>257952336.09549999</v>
      </c>
      <c r="G33" s="45"/>
      <c r="H33" s="46"/>
      <c r="I33" s="46"/>
      <c r="J33" s="46"/>
      <c r="K33" s="46"/>
    </row>
    <row r="34" spans="1:11">
      <c r="A34" s="41">
        <v>29</v>
      </c>
      <c r="B34" s="42" t="s">
        <v>114</v>
      </c>
      <c r="C34" s="43">
        <v>207830887.57440001</v>
      </c>
      <c r="D34" s="43">
        <v>34633031.404200003</v>
      </c>
      <c r="E34" s="43">
        <v>10258965.7311</v>
      </c>
      <c r="F34" s="44">
        <f t="shared" si="0"/>
        <v>252722884.70969999</v>
      </c>
      <c r="G34" s="45"/>
      <c r="H34" s="46"/>
      <c r="I34" s="46"/>
      <c r="J34" s="46"/>
      <c r="K34" s="46"/>
    </row>
    <row r="35" spans="1:11">
      <c r="A35" s="41">
        <v>30</v>
      </c>
      <c r="B35" s="42" t="s">
        <v>115</v>
      </c>
      <c r="C35" s="43">
        <v>255591157.08579999</v>
      </c>
      <c r="D35" s="43">
        <v>42591823.926200002</v>
      </c>
      <c r="E35" s="43">
        <v>12616512.1668</v>
      </c>
      <c r="F35" s="44">
        <f t="shared" si="0"/>
        <v>310799493.17879999</v>
      </c>
      <c r="G35" s="45"/>
      <c r="H35" s="46"/>
      <c r="I35" s="46"/>
      <c r="J35" s="46"/>
      <c r="K35" s="46"/>
    </row>
    <row r="36" spans="1:11">
      <c r="A36" s="41">
        <v>31</v>
      </c>
      <c r="B36" s="42" t="s">
        <v>116</v>
      </c>
      <c r="C36" s="43">
        <v>237963789.9691</v>
      </c>
      <c r="D36" s="43">
        <v>39654391.641500004</v>
      </c>
      <c r="E36" s="43">
        <v>11746388.590500001</v>
      </c>
      <c r="F36" s="44">
        <f t="shared" si="0"/>
        <v>289364570.20109999</v>
      </c>
      <c r="G36" s="45"/>
      <c r="H36" s="46"/>
      <c r="I36" s="46"/>
      <c r="J36" s="46"/>
      <c r="K36" s="46"/>
    </row>
    <row r="37" spans="1:11">
      <c r="A37" s="41">
        <v>32</v>
      </c>
      <c r="B37" s="42" t="s">
        <v>117</v>
      </c>
      <c r="C37" s="43">
        <v>245760287.24340001</v>
      </c>
      <c r="D37" s="43">
        <v>40953603.409699999</v>
      </c>
      <c r="E37" s="43">
        <v>12131239.9438</v>
      </c>
      <c r="F37" s="44">
        <f t="shared" si="0"/>
        <v>298845130.59689999</v>
      </c>
      <c r="G37" s="45"/>
      <c r="H37" s="46"/>
      <c r="I37" s="46"/>
      <c r="J37" s="46"/>
      <c r="K37" s="46"/>
    </row>
    <row r="38" spans="1:11">
      <c r="A38" s="41">
        <v>33</v>
      </c>
      <c r="B38" s="42" t="s">
        <v>118</v>
      </c>
      <c r="C38" s="43">
        <v>251144702.77579999</v>
      </c>
      <c r="D38" s="43">
        <v>41850864.805299997</v>
      </c>
      <c r="E38" s="43">
        <v>12397025.9157</v>
      </c>
      <c r="F38" s="44">
        <f t="shared" si="0"/>
        <v>305392593.49680001</v>
      </c>
      <c r="G38" s="45"/>
      <c r="H38" s="46"/>
      <c r="I38" s="46"/>
      <c r="J38" s="46"/>
      <c r="K38" s="46"/>
    </row>
    <row r="39" spans="1:11">
      <c r="A39" s="41">
        <v>34</v>
      </c>
      <c r="B39" s="42" t="s">
        <v>119</v>
      </c>
      <c r="C39" s="43">
        <v>219510963.2816</v>
      </c>
      <c r="D39" s="43">
        <v>36579404.407300003</v>
      </c>
      <c r="E39" s="43">
        <v>10835518.6094</v>
      </c>
      <c r="F39" s="44">
        <f t="shared" si="0"/>
        <v>266925886.2983</v>
      </c>
      <c r="G39" s="45"/>
      <c r="H39" s="46"/>
      <c r="I39" s="46"/>
      <c r="J39" s="46"/>
      <c r="K39" s="46"/>
    </row>
    <row r="40" spans="1:11">
      <c r="A40" s="41">
        <v>35</v>
      </c>
      <c r="B40" s="42" t="s">
        <v>120</v>
      </c>
      <c r="C40" s="43">
        <v>226287624.6331</v>
      </c>
      <c r="D40" s="43">
        <v>37708670.264399998</v>
      </c>
      <c r="E40" s="43">
        <v>11170028.736300001</v>
      </c>
      <c r="F40" s="44">
        <f t="shared" si="0"/>
        <v>275166323.63380003</v>
      </c>
      <c r="G40" s="45"/>
      <c r="H40" s="46"/>
      <c r="I40" s="46"/>
      <c r="J40" s="46"/>
      <c r="K40" s="46"/>
    </row>
    <row r="41" spans="1:11">
      <c r="A41" s="41">
        <v>36</v>
      </c>
      <c r="B41" s="42" t="s">
        <v>121</v>
      </c>
      <c r="C41" s="43">
        <v>226769551.1988</v>
      </c>
      <c r="D41" s="43">
        <v>37788978.7214</v>
      </c>
      <c r="E41" s="43">
        <v>11193817.6359</v>
      </c>
      <c r="F41" s="44">
        <f t="shared" si="0"/>
        <v>275752347.55610001</v>
      </c>
      <c r="G41" s="45"/>
      <c r="H41" s="46"/>
      <c r="I41" s="46"/>
      <c r="J41" s="46"/>
      <c r="K41" s="46"/>
    </row>
    <row r="42" spans="1:11">
      <c r="A42" s="205" t="s">
        <v>27</v>
      </c>
      <c r="B42" s="206"/>
      <c r="C42" s="47">
        <f>SUM(C6:C41)</f>
        <v>8641359591.4829998</v>
      </c>
      <c r="D42" s="47">
        <f t="shared" ref="D42:F42" si="1">SUM(D6:D41)</f>
        <v>1439999999.9999001</v>
      </c>
      <c r="E42" s="47">
        <f t="shared" si="1"/>
        <v>426555518.06669998</v>
      </c>
      <c r="F42" s="47">
        <f t="shared" si="1"/>
        <v>10507915109.549601</v>
      </c>
      <c r="G42" s="48"/>
    </row>
    <row r="44" spans="1:11">
      <c r="F44" s="46"/>
    </row>
    <row r="47" spans="1:11">
      <c r="C47" s="49"/>
    </row>
    <row r="49" spans="3:3">
      <c r="C49" s="46"/>
    </row>
  </sheetData>
  <mergeCells count="4">
    <mergeCell ref="A1:F1"/>
    <mergeCell ref="A2:F2"/>
    <mergeCell ref="A3:F3"/>
    <mergeCell ref="A42:B42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A29" workbookViewId="0">
      <selection activeCell="F45" sqref="F45"/>
    </sheetView>
  </sheetViews>
  <sheetFormatPr defaultColWidth="9" defaultRowHeight="12.75"/>
  <cols>
    <col min="1" max="1" width="5" customWidth="1"/>
    <col min="2" max="2" width="25.42578125" customWidth="1"/>
    <col min="3" max="4" width="22" customWidth="1"/>
    <col min="5" max="5" width="22.140625" customWidth="1"/>
    <col min="6" max="6" width="22" customWidth="1"/>
  </cols>
  <sheetData>
    <row r="1" spans="1:6" ht="20.25">
      <c r="A1" s="167" t="s">
        <v>17</v>
      </c>
      <c r="B1" s="167"/>
      <c r="C1" s="167"/>
      <c r="D1" s="167"/>
      <c r="E1" s="167"/>
      <c r="F1" s="167"/>
    </row>
    <row r="2" spans="1:6" ht="20.25">
      <c r="A2" s="167" t="s">
        <v>59</v>
      </c>
      <c r="B2" s="167"/>
      <c r="C2" s="167"/>
      <c r="D2" s="167"/>
      <c r="E2" s="167"/>
      <c r="F2" s="167"/>
    </row>
    <row r="3" spans="1:6" ht="35.450000000000003" customHeight="1">
      <c r="A3" s="207" t="s">
        <v>958</v>
      </c>
      <c r="B3" s="207"/>
      <c r="C3" s="207"/>
      <c r="D3" s="207"/>
      <c r="E3" s="207"/>
      <c r="F3" s="207"/>
    </row>
    <row r="4" spans="1:6" ht="99.75">
      <c r="A4" s="23" t="s">
        <v>954</v>
      </c>
      <c r="B4" s="23" t="s">
        <v>959</v>
      </c>
      <c r="C4" s="24" t="s">
        <v>955</v>
      </c>
      <c r="D4" s="7" t="s">
        <v>956</v>
      </c>
      <c r="E4" s="8" t="s">
        <v>960</v>
      </c>
      <c r="F4" s="3" t="s">
        <v>951</v>
      </c>
    </row>
    <row r="5" spans="1:6" ht="15.75">
      <c r="A5" s="25"/>
      <c r="B5" s="25"/>
      <c r="C5" s="150" t="s">
        <v>28</v>
      </c>
      <c r="D5" s="150" t="s">
        <v>28</v>
      </c>
      <c r="E5" s="150" t="s">
        <v>28</v>
      </c>
      <c r="F5" s="150" t="s">
        <v>28</v>
      </c>
    </row>
    <row r="6" spans="1:6" ht="18.75">
      <c r="A6" s="26">
        <v>1</v>
      </c>
      <c r="B6" s="27" t="s">
        <v>961</v>
      </c>
      <c r="C6" s="28">
        <v>149467934.26609999</v>
      </c>
      <c r="D6" s="28">
        <v>24907402.945700001</v>
      </c>
      <c r="E6" s="28">
        <v>7378048.7270999998</v>
      </c>
      <c r="F6" s="29">
        <f>SUM(C6:E6)</f>
        <v>181753385.93889999</v>
      </c>
    </row>
    <row r="7" spans="1:6" ht="18.75">
      <c r="A7" s="26">
        <v>2</v>
      </c>
      <c r="B7" s="27" t="s">
        <v>962</v>
      </c>
      <c r="C7" s="28">
        <v>188532346.93290001</v>
      </c>
      <c r="D7" s="28">
        <v>31417114.0211</v>
      </c>
      <c r="E7" s="28">
        <v>9306349.5468000006</v>
      </c>
      <c r="F7" s="29">
        <f t="shared" ref="F7:F42" si="0">SUM(C7:E7)</f>
        <v>229255810.50080001</v>
      </c>
    </row>
    <row r="8" spans="1:6" ht="37.5">
      <c r="A8" s="26">
        <v>3</v>
      </c>
      <c r="B8" s="27" t="s">
        <v>963</v>
      </c>
      <c r="C8" s="28">
        <v>251114007.43529999</v>
      </c>
      <c r="D8" s="28">
        <v>41845749.719899997</v>
      </c>
      <c r="E8" s="28">
        <v>12395510.729699999</v>
      </c>
      <c r="F8" s="29">
        <f t="shared" si="0"/>
        <v>305355267.88489997</v>
      </c>
    </row>
    <row r="9" spans="1:6" ht="18.75">
      <c r="A9" s="26">
        <v>4</v>
      </c>
      <c r="B9" s="27" t="s">
        <v>964</v>
      </c>
      <c r="C9" s="28">
        <v>189551195.7238</v>
      </c>
      <c r="D9" s="28">
        <v>31586895.436099999</v>
      </c>
      <c r="E9" s="28">
        <v>9356642.0464999992</v>
      </c>
      <c r="F9" s="29">
        <f t="shared" si="0"/>
        <v>230494733.20640001</v>
      </c>
    </row>
    <row r="10" spans="1:6" ht="18.75">
      <c r="A10" s="26">
        <v>5</v>
      </c>
      <c r="B10" s="27" t="s">
        <v>965</v>
      </c>
      <c r="C10" s="28">
        <v>215178116.96470001</v>
      </c>
      <c r="D10" s="28">
        <v>35857376.972800002</v>
      </c>
      <c r="E10" s="28">
        <v>10621640.285599999</v>
      </c>
      <c r="F10" s="29">
        <f t="shared" si="0"/>
        <v>261657134.22310001</v>
      </c>
    </row>
    <row r="11" spans="1:6" ht="18.75">
      <c r="A11" s="26">
        <v>6</v>
      </c>
      <c r="B11" s="27" t="s">
        <v>966</v>
      </c>
      <c r="C11" s="28">
        <v>87585369.840900004</v>
      </c>
      <c r="D11" s="28">
        <v>14595264.9274</v>
      </c>
      <c r="E11" s="28">
        <v>4323396.3836000003</v>
      </c>
      <c r="F11" s="29">
        <f t="shared" si="0"/>
        <v>106504031.15189999</v>
      </c>
    </row>
    <row r="12" spans="1:6" ht="18.75">
      <c r="A12" s="26">
        <v>7</v>
      </c>
      <c r="B12" s="27" t="s">
        <v>967</v>
      </c>
      <c r="C12" s="28">
        <v>234147094.10249999</v>
      </c>
      <c r="D12" s="28">
        <v>39018375.747100003</v>
      </c>
      <c r="E12" s="28">
        <v>11557988.5285</v>
      </c>
      <c r="F12" s="29">
        <f t="shared" si="0"/>
        <v>284723458.37809998</v>
      </c>
    </row>
    <row r="13" spans="1:6" ht="18.75">
      <c r="A13" s="26">
        <v>8</v>
      </c>
      <c r="B13" s="27" t="s">
        <v>968</v>
      </c>
      <c r="C13" s="28">
        <v>254213575.90740001</v>
      </c>
      <c r="D13" s="28">
        <v>42362263.186999999</v>
      </c>
      <c r="E13" s="28">
        <v>12548511.889</v>
      </c>
      <c r="F13" s="29">
        <f t="shared" si="0"/>
        <v>309124350.98339999</v>
      </c>
    </row>
    <row r="14" spans="1:6" ht="37.5">
      <c r="A14" s="26">
        <v>9</v>
      </c>
      <c r="B14" s="27" t="s">
        <v>969</v>
      </c>
      <c r="C14" s="28">
        <v>163883485.7008</v>
      </c>
      <c r="D14" s="28">
        <v>27309616.8387</v>
      </c>
      <c r="E14" s="28">
        <v>8089630.3877999997</v>
      </c>
      <c r="F14" s="29">
        <f t="shared" si="0"/>
        <v>199282732.92730001</v>
      </c>
    </row>
    <row r="15" spans="1:6" ht="18.75">
      <c r="A15" s="26">
        <v>10</v>
      </c>
      <c r="B15" s="27" t="s">
        <v>970</v>
      </c>
      <c r="C15" s="28">
        <v>209993182.43380001</v>
      </c>
      <c r="D15" s="28">
        <v>34993357.179799996</v>
      </c>
      <c r="E15" s="28">
        <v>10365701.1117</v>
      </c>
      <c r="F15" s="29">
        <f t="shared" si="0"/>
        <v>255352240.72530001</v>
      </c>
    </row>
    <row r="16" spans="1:6" ht="18.75">
      <c r="A16" s="26">
        <v>11</v>
      </c>
      <c r="B16" s="27" t="s">
        <v>971</v>
      </c>
      <c r="C16" s="28">
        <v>121230440.8625</v>
      </c>
      <c r="D16" s="28">
        <v>20201894.5044</v>
      </c>
      <c r="E16" s="28">
        <v>5984187.2059000004</v>
      </c>
      <c r="F16" s="29">
        <f t="shared" si="0"/>
        <v>147416522.57280001</v>
      </c>
    </row>
    <row r="17" spans="1:6" ht="18.75">
      <c r="A17" s="26">
        <v>12</v>
      </c>
      <c r="B17" s="27" t="s">
        <v>972</v>
      </c>
      <c r="C17" s="28">
        <v>160673207.30720001</v>
      </c>
      <c r="D17" s="28">
        <v>26774654.621599998</v>
      </c>
      <c r="E17" s="28">
        <v>7931164.3563999999</v>
      </c>
      <c r="F17" s="29">
        <f t="shared" si="0"/>
        <v>195379026.2852</v>
      </c>
    </row>
    <row r="18" spans="1:6" ht="18.75">
      <c r="A18" s="26">
        <v>13</v>
      </c>
      <c r="B18" s="27" t="s">
        <v>973</v>
      </c>
      <c r="C18" s="28">
        <v>127580353.31119999</v>
      </c>
      <c r="D18" s="28">
        <v>21260046.734999999</v>
      </c>
      <c r="E18" s="28">
        <v>6297632.1173999999</v>
      </c>
      <c r="F18" s="29">
        <f t="shared" si="0"/>
        <v>155138032.1636</v>
      </c>
    </row>
    <row r="19" spans="1:6" ht="18.75">
      <c r="A19" s="26">
        <v>14</v>
      </c>
      <c r="B19" s="27" t="s">
        <v>974</v>
      </c>
      <c r="C19" s="28">
        <v>163246367.35299999</v>
      </c>
      <c r="D19" s="28">
        <v>27203447.154199999</v>
      </c>
      <c r="E19" s="28">
        <v>8058180.8987999996</v>
      </c>
      <c r="F19" s="29">
        <f t="shared" si="0"/>
        <v>198507995.40599999</v>
      </c>
    </row>
    <row r="20" spans="1:6" ht="18.75">
      <c r="A20" s="26">
        <v>15</v>
      </c>
      <c r="B20" s="27" t="s">
        <v>975</v>
      </c>
      <c r="C20" s="28">
        <v>111856524.9259</v>
      </c>
      <c r="D20" s="28">
        <v>18639820.989799999</v>
      </c>
      <c r="E20" s="28">
        <v>5521471.1798999999</v>
      </c>
      <c r="F20" s="29">
        <f t="shared" si="0"/>
        <v>136017817.09560001</v>
      </c>
    </row>
    <row r="21" spans="1:6" ht="18.75">
      <c r="A21" s="26">
        <v>16</v>
      </c>
      <c r="B21" s="27" t="s">
        <v>976</v>
      </c>
      <c r="C21" s="28">
        <v>218786446.10420001</v>
      </c>
      <c r="D21" s="28">
        <v>36458670.542999998</v>
      </c>
      <c r="E21" s="28">
        <v>10799754.931700001</v>
      </c>
      <c r="F21" s="29">
        <f t="shared" si="0"/>
        <v>266044871.57890001</v>
      </c>
    </row>
    <row r="22" spans="1:6" ht="18.75">
      <c r="A22" s="26">
        <v>17</v>
      </c>
      <c r="B22" s="27" t="s">
        <v>977</v>
      </c>
      <c r="C22" s="28">
        <v>229855761.0731</v>
      </c>
      <c r="D22" s="28">
        <v>38303266.105300002</v>
      </c>
      <c r="E22" s="28">
        <v>11346159.387</v>
      </c>
      <c r="F22" s="29">
        <f t="shared" si="0"/>
        <v>279505186.5654</v>
      </c>
    </row>
    <row r="23" spans="1:6" ht="18.75">
      <c r="A23" s="26">
        <v>18</v>
      </c>
      <c r="B23" s="27" t="s">
        <v>978</v>
      </c>
      <c r="C23" s="28">
        <v>258494568.37689999</v>
      </c>
      <c r="D23" s="28">
        <v>43075649.673100002</v>
      </c>
      <c r="E23" s="28">
        <v>12759830.5989</v>
      </c>
      <c r="F23" s="29">
        <f t="shared" si="0"/>
        <v>314330048.64889997</v>
      </c>
    </row>
    <row r="24" spans="1:6" ht="18.75">
      <c r="A24" s="26">
        <v>19</v>
      </c>
      <c r="B24" s="27" t="s">
        <v>979</v>
      </c>
      <c r="C24" s="28">
        <v>411545507.32139999</v>
      </c>
      <c r="D24" s="28">
        <v>68580126.109899998</v>
      </c>
      <c r="E24" s="28">
        <v>20314743.904100001</v>
      </c>
      <c r="F24" s="29">
        <f t="shared" si="0"/>
        <v>500440377.33539999</v>
      </c>
    </row>
    <row r="25" spans="1:6" ht="18.75">
      <c r="A25" s="26">
        <v>20</v>
      </c>
      <c r="B25" s="27" t="s">
        <v>980</v>
      </c>
      <c r="C25" s="28">
        <v>313316599.81760001</v>
      </c>
      <c r="D25" s="28">
        <v>52211217.339000002</v>
      </c>
      <c r="E25" s="28">
        <v>15465960.3203</v>
      </c>
      <c r="F25" s="29">
        <f t="shared" si="0"/>
        <v>380993777.47689998</v>
      </c>
    </row>
    <row r="26" spans="1:6" ht="18.75">
      <c r="A26" s="26">
        <v>21</v>
      </c>
      <c r="B26" s="27" t="s">
        <v>981</v>
      </c>
      <c r="C26" s="28">
        <v>197736405.61790001</v>
      </c>
      <c r="D26" s="28">
        <v>32950882.447900001</v>
      </c>
      <c r="E26" s="28">
        <v>9760681.0650999993</v>
      </c>
      <c r="F26" s="29">
        <f t="shared" si="0"/>
        <v>240447969.1309</v>
      </c>
    </row>
    <row r="27" spans="1:6" ht="18.75">
      <c r="A27" s="26">
        <v>22</v>
      </c>
      <c r="B27" s="27" t="s">
        <v>982</v>
      </c>
      <c r="C27" s="28">
        <v>204375059.10429999</v>
      </c>
      <c r="D27" s="28">
        <v>34057150.613200001</v>
      </c>
      <c r="E27" s="28">
        <v>10088378.835899999</v>
      </c>
      <c r="F27" s="29">
        <f t="shared" si="0"/>
        <v>248520588.55340001</v>
      </c>
    </row>
    <row r="28" spans="1:6" ht="18.75">
      <c r="A28" s="26">
        <v>23</v>
      </c>
      <c r="B28" s="27" t="s">
        <v>983</v>
      </c>
      <c r="C28" s="28">
        <v>144616761.56560001</v>
      </c>
      <c r="D28" s="28">
        <v>24099001.372099999</v>
      </c>
      <c r="E28" s="28">
        <v>7138584.7326999996</v>
      </c>
      <c r="F28" s="29">
        <f t="shared" si="0"/>
        <v>175854347.67039999</v>
      </c>
    </row>
    <row r="29" spans="1:6" ht="18.75">
      <c r="A29" s="26">
        <v>24</v>
      </c>
      <c r="B29" s="27" t="s">
        <v>984</v>
      </c>
      <c r="C29" s="28">
        <v>246354102.06439999</v>
      </c>
      <c r="D29" s="28">
        <v>41052556.975299999</v>
      </c>
      <c r="E29" s="28">
        <v>12160551.880799999</v>
      </c>
      <c r="F29" s="29">
        <f t="shared" si="0"/>
        <v>299567210.92049998</v>
      </c>
    </row>
    <row r="30" spans="1:6" ht="37.5">
      <c r="A30" s="26">
        <v>25</v>
      </c>
      <c r="B30" s="27" t="s">
        <v>985</v>
      </c>
      <c r="C30" s="28">
        <v>129023076.6478</v>
      </c>
      <c r="D30" s="28">
        <v>21500462.792599998</v>
      </c>
      <c r="E30" s="28">
        <v>6368847.9479</v>
      </c>
      <c r="F30" s="29">
        <f t="shared" si="0"/>
        <v>156892387.3883</v>
      </c>
    </row>
    <row r="31" spans="1:6" ht="18.75">
      <c r="A31" s="26">
        <v>26</v>
      </c>
      <c r="B31" s="27" t="s">
        <v>986</v>
      </c>
      <c r="C31" s="28">
        <v>238811762.40470001</v>
      </c>
      <c r="D31" s="28">
        <v>39795698.144599997</v>
      </c>
      <c r="E31" s="28">
        <v>11788246.277100001</v>
      </c>
      <c r="F31" s="29">
        <f t="shared" si="0"/>
        <v>290395706.82639998</v>
      </c>
    </row>
    <row r="32" spans="1:6" ht="18.75">
      <c r="A32" s="26">
        <v>27</v>
      </c>
      <c r="B32" s="27" t="s">
        <v>987</v>
      </c>
      <c r="C32" s="28">
        <v>170367447.8434</v>
      </c>
      <c r="D32" s="28">
        <v>28390107.169599999</v>
      </c>
      <c r="E32" s="28">
        <v>8409692.2719000001</v>
      </c>
      <c r="F32" s="29">
        <f t="shared" si="0"/>
        <v>207167247.28490001</v>
      </c>
    </row>
    <row r="33" spans="1:6" ht="18.75">
      <c r="A33" s="26">
        <v>28</v>
      </c>
      <c r="B33" s="27" t="s">
        <v>988</v>
      </c>
      <c r="C33" s="28">
        <v>162711689.1873</v>
      </c>
      <c r="D33" s="28">
        <v>27114348.147399999</v>
      </c>
      <c r="E33" s="28">
        <v>8031788.0703999996</v>
      </c>
      <c r="F33" s="29">
        <f t="shared" si="0"/>
        <v>197857825.40509999</v>
      </c>
    </row>
    <row r="34" spans="1:6" ht="18.75">
      <c r="A34" s="26">
        <v>29</v>
      </c>
      <c r="B34" s="27" t="s">
        <v>989</v>
      </c>
      <c r="C34" s="28">
        <v>220397096.87900001</v>
      </c>
      <c r="D34" s="28">
        <v>36727070.103399999</v>
      </c>
      <c r="E34" s="28">
        <v>10879260.010600001</v>
      </c>
      <c r="F34" s="29">
        <f t="shared" si="0"/>
        <v>268003426.993</v>
      </c>
    </row>
    <row r="35" spans="1:6" ht="18.75">
      <c r="A35" s="26">
        <v>30</v>
      </c>
      <c r="B35" s="27" t="s">
        <v>990</v>
      </c>
      <c r="C35" s="28">
        <v>278013741.37660003</v>
      </c>
      <c r="D35" s="28">
        <v>46328333.330300003</v>
      </c>
      <c r="E35" s="28">
        <v>13723337.656199999</v>
      </c>
      <c r="F35" s="29">
        <f t="shared" si="0"/>
        <v>338065412.36309999</v>
      </c>
    </row>
    <row r="36" spans="1:6" ht="18.75">
      <c r="A36" s="26">
        <v>31</v>
      </c>
      <c r="B36" s="27" t="s">
        <v>991</v>
      </c>
      <c r="C36" s="28">
        <v>174277365.90849999</v>
      </c>
      <c r="D36" s="28">
        <v>29041657.652600002</v>
      </c>
      <c r="E36" s="28">
        <v>8602693.9759999998</v>
      </c>
      <c r="F36" s="29">
        <f t="shared" si="0"/>
        <v>211921717.53709999</v>
      </c>
    </row>
    <row r="37" spans="1:6" ht="18.75">
      <c r="A37" s="26">
        <v>32</v>
      </c>
      <c r="B37" s="27" t="s">
        <v>992</v>
      </c>
      <c r="C37" s="28">
        <v>216026456.44029999</v>
      </c>
      <c r="D37" s="28">
        <v>35998744.639700003</v>
      </c>
      <c r="E37" s="28">
        <v>10663516.0899</v>
      </c>
      <c r="F37" s="29">
        <f t="shared" si="0"/>
        <v>262688717.1699</v>
      </c>
    </row>
    <row r="38" spans="1:6" ht="18.75">
      <c r="A38" s="26">
        <v>33</v>
      </c>
      <c r="B38" s="27" t="s">
        <v>993</v>
      </c>
      <c r="C38" s="28">
        <v>217572077.33239999</v>
      </c>
      <c r="D38" s="28">
        <v>36256307.591600001</v>
      </c>
      <c r="E38" s="28">
        <v>10739811.158299999</v>
      </c>
      <c r="F38" s="29">
        <f t="shared" si="0"/>
        <v>264568196.08230001</v>
      </c>
    </row>
    <row r="39" spans="1:6" ht="18.75">
      <c r="A39" s="26">
        <v>34</v>
      </c>
      <c r="B39" s="27" t="s">
        <v>994</v>
      </c>
      <c r="C39" s="28">
        <v>163070999.86129999</v>
      </c>
      <c r="D39" s="28">
        <v>27174223.837299999</v>
      </c>
      <c r="E39" s="28">
        <v>8049524.3938999996</v>
      </c>
      <c r="F39" s="29">
        <f t="shared" si="0"/>
        <v>198294748.0925</v>
      </c>
    </row>
    <row r="40" spans="1:6" ht="18.75">
      <c r="A40" s="26">
        <v>35</v>
      </c>
      <c r="B40" s="27" t="s">
        <v>995</v>
      </c>
      <c r="C40" s="28">
        <v>163953599.24439999</v>
      </c>
      <c r="D40" s="28">
        <v>27321300.5909</v>
      </c>
      <c r="E40" s="28">
        <v>8093091.3386000004</v>
      </c>
      <c r="F40" s="29">
        <f t="shared" si="0"/>
        <v>199367991.17390001</v>
      </c>
    </row>
    <row r="41" spans="1:6" ht="18.75">
      <c r="A41" s="26">
        <v>36</v>
      </c>
      <c r="B41" s="27" t="s">
        <v>996</v>
      </c>
      <c r="C41" s="28">
        <v>148143036.91010001</v>
      </c>
      <c r="D41" s="28">
        <v>24686621.461599998</v>
      </c>
      <c r="E41" s="28">
        <v>7312649.0324999997</v>
      </c>
      <c r="F41" s="29">
        <f t="shared" si="0"/>
        <v>180142307.40419999</v>
      </c>
    </row>
    <row r="42" spans="1:6" ht="18.75">
      <c r="A42" s="26">
        <v>37</v>
      </c>
      <c r="B42" s="27" t="s">
        <v>997</v>
      </c>
      <c r="C42" s="28">
        <v>65430228.752999999</v>
      </c>
      <c r="D42" s="28">
        <v>10903322.3773</v>
      </c>
      <c r="E42" s="28">
        <v>3229772.4481000002</v>
      </c>
      <c r="F42" s="29">
        <f t="shared" si="0"/>
        <v>79563323.578400001</v>
      </c>
    </row>
    <row r="43" spans="1:6" ht="18.75">
      <c r="A43" s="208" t="s">
        <v>42</v>
      </c>
      <c r="B43" s="208"/>
      <c r="C43" s="21">
        <f>SUM(C6:C42)</f>
        <v>7201132992.9021997</v>
      </c>
      <c r="D43" s="21">
        <f>SUM(D6:D42)</f>
        <v>1199999999.9983001</v>
      </c>
      <c r="E43" s="21">
        <f>SUM(E6:E42)</f>
        <v>355462931.72259998</v>
      </c>
      <c r="F43" s="21">
        <f>SUM(F6:F42)</f>
        <v>8756595924.6231003</v>
      </c>
    </row>
    <row r="45" spans="1:6">
      <c r="F45" s="30"/>
    </row>
  </sheetData>
  <mergeCells count="4">
    <mergeCell ref="A1:F1"/>
    <mergeCell ref="A2:F2"/>
    <mergeCell ref="A3:F3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10"/>
  <sheetViews>
    <sheetView topLeftCell="A726" zoomScale="98" zoomScaleNormal="98" workbookViewId="0">
      <selection activeCell="I726" sqref="I726"/>
    </sheetView>
  </sheetViews>
  <sheetFormatPr defaultColWidth="9.140625" defaultRowHeight="12.75"/>
  <cols>
    <col min="1" max="1" width="5.85546875" style="1" customWidth="1"/>
    <col min="2" max="2" width="16" style="1" customWidth="1"/>
    <col min="3" max="3" width="22.28515625" style="1" customWidth="1"/>
    <col min="4" max="5" width="22.7109375" style="1" customWidth="1"/>
    <col min="6" max="6" width="23.5703125" style="1" customWidth="1"/>
    <col min="7" max="7" width="22.28515625" style="1" customWidth="1"/>
    <col min="8" max="9" width="17.42578125" style="1" customWidth="1"/>
    <col min="10" max="11" width="14.42578125" style="1" customWidth="1"/>
    <col min="12" max="13" width="13.28515625" style="1" customWidth="1"/>
    <col min="14" max="15" width="15.28515625" style="1" customWidth="1"/>
    <col min="16" max="16" width="14.42578125" style="1" customWidth="1"/>
    <col min="17" max="17" width="14" style="1" customWidth="1"/>
    <col min="18" max="18" width="12.85546875" style="1" customWidth="1"/>
    <col min="19" max="16384" width="9.140625" style="1"/>
  </cols>
  <sheetData>
    <row r="1" spans="1:18" ht="18.75">
      <c r="A1" s="208" t="s">
        <v>17</v>
      </c>
      <c r="B1" s="208"/>
      <c r="C1" s="208"/>
      <c r="D1" s="208"/>
      <c r="E1" s="208"/>
      <c r="F1" s="208"/>
      <c r="G1" s="208"/>
    </row>
    <row r="2" spans="1:18" ht="18.75">
      <c r="A2" s="208" t="s">
        <v>59</v>
      </c>
      <c r="B2" s="208"/>
      <c r="C2" s="208"/>
      <c r="D2" s="208"/>
      <c r="E2" s="208"/>
      <c r="F2" s="208"/>
      <c r="G2" s="208"/>
    </row>
    <row r="3" spans="1:18" ht="38.450000000000003" customHeight="1">
      <c r="A3" s="209" t="s">
        <v>998</v>
      </c>
      <c r="B3" s="209"/>
      <c r="C3" s="209"/>
      <c r="D3" s="209"/>
      <c r="E3" s="209"/>
      <c r="F3" s="209"/>
      <c r="G3" s="209"/>
    </row>
    <row r="4" spans="1:18" ht="99.75">
      <c r="A4" s="4" t="s">
        <v>999</v>
      </c>
      <c r="B4" s="4" t="s">
        <v>959</v>
      </c>
      <c r="C4" s="5" t="s">
        <v>1000</v>
      </c>
      <c r="D4" s="6" t="s">
        <v>955</v>
      </c>
      <c r="E4" s="7" t="s">
        <v>956</v>
      </c>
      <c r="F4" s="8" t="s">
        <v>957</v>
      </c>
      <c r="G4" s="9" t="s">
        <v>1001</v>
      </c>
    </row>
    <row r="5" spans="1:18" ht="15.75">
      <c r="A5" s="10"/>
      <c r="B5" s="10"/>
      <c r="C5" s="11"/>
      <c r="D5" s="150" t="s">
        <v>28</v>
      </c>
      <c r="E5" s="150" t="s">
        <v>28</v>
      </c>
      <c r="F5" s="150" t="s">
        <v>28</v>
      </c>
      <c r="G5" s="150" t="s">
        <v>28</v>
      </c>
      <c r="Q5" s="13"/>
      <c r="R5" s="13"/>
    </row>
    <row r="6" spans="1:18" ht="18.75">
      <c r="A6" s="14">
        <v>1</v>
      </c>
      <c r="B6" s="15" t="s">
        <v>86</v>
      </c>
      <c r="C6" s="15" t="s">
        <v>132</v>
      </c>
      <c r="D6" s="16">
        <v>7657364.5806</v>
      </c>
      <c r="E6" s="16">
        <v>1276026.6344000001</v>
      </c>
      <c r="F6" s="16">
        <v>377983.47369999997</v>
      </c>
      <c r="G6" s="17">
        <f>D6+E6+F6</f>
        <v>9311374.6886999998</v>
      </c>
      <c r="H6" s="18"/>
      <c r="I6" s="18"/>
      <c r="J6" s="19"/>
      <c r="K6" s="19"/>
      <c r="L6" s="19"/>
      <c r="M6" s="19"/>
      <c r="N6" s="18"/>
      <c r="O6" s="18"/>
      <c r="P6" s="19"/>
      <c r="Q6" s="19"/>
      <c r="R6" s="19"/>
    </row>
    <row r="7" spans="1:18" ht="18.75">
      <c r="A7" s="14">
        <v>2</v>
      </c>
      <c r="B7" s="15" t="s">
        <v>86</v>
      </c>
      <c r="C7" s="15" t="s">
        <v>134</v>
      </c>
      <c r="D7" s="16">
        <v>12775315.271500001</v>
      </c>
      <c r="E7" s="16">
        <v>2128884.2104000002</v>
      </c>
      <c r="F7" s="16">
        <v>630616.18559999997</v>
      </c>
      <c r="G7" s="17">
        <f t="shared" ref="G7:G70" si="0">D7+E7+F7</f>
        <v>15534815.6675</v>
      </c>
      <c r="H7" s="18"/>
      <c r="I7" s="18"/>
      <c r="J7" s="19"/>
      <c r="K7" s="19"/>
      <c r="L7" s="19"/>
      <c r="M7" s="19"/>
      <c r="N7" s="18"/>
      <c r="O7" s="18"/>
      <c r="P7" s="19"/>
      <c r="Q7" s="19"/>
      <c r="R7" s="19"/>
    </row>
    <row r="8" spans="1:18" ht="18.75">
      <c r="A8" s="14">
        <v>3</v>
      </c>
      <c r="B8" s="15" t="s">
        <v>86</v>
      </c>
      <c r="C8" s="15" t="s">
        <v>136</v>
      </c>
      <c r="D8" s="16">
        <v>8988840.8539000005</v>
      </c>
      <c r="E8" s="16">
        <v>1497904.4319</v>
      </c>
      <c r="F8" s="16">
        <v>443707.91729999997</v>
      </c>
      <c r="G8" s="17">
        <f t="shared" si="0"/>
        <v>10930453.2031</v>
      </c>
      <c r="H8" s="18"/>
      <c r="I8" s="18"/>
      <c r="J8" s="19"/>
      <c r="K8" s="19"/>
      <c r="L8" s="19"/>
      <c r="M8" s="19"/>
      <c r="N8" s="18"/>
      <c r="O8" s="18"/>
      <c r="P8" s="19"/>
      <c r="Q8" s="19"/>
      <c r="R8" s="19"/>
    </row>
    <row r="9" spans="1:18" ht="18.75">
      <c r="A9" s="14">
        <v>4</v>
      </c>
      <c r="B9" s="15" t="s">
        <v>86</v>
      </c>
      <c r="C9" s="15" t="s">
        <v>138</v>
      </c>
      <c r="D9" s="16">
        <v>9158655.2860000003</v>
      </c>
      <c r="E9" s="16">
        <v>1526202.3843</v>
      </c>
      <c r="F9" s="16">
        <v>452090.31160000002</v>
      </c>
      <c r="G9" s="17">
        <f t="shared" si="0"/>
        <v>11136947.981899999</v>
      </c>
      <c r="H9" s="18"/>
      <c r="I9" s="18"/>
      <c r="J9" s="19"/>
      <c r="K9" s="19"/>
      <c r="L9" s="19"/>
      <c r="M9" s="19"/>
      <c r="N9" s="18"/>
      <c r="O9" s="18"/>
      <c r="P9" s="19"/>
      <c r="Q9" s="19"/>
      <c r="R9" s="19"/>
    </row>
    <row r="10" spans="1:18" ht="18.75">
      <c r="A10" s="14">
        <v>5</v>
      </c>
      <c r="B10" s="15" t="s">
        <v>86</v>
      </c>
      <c r="C10" s="15" t="s">
        <v>140</v>
      </c>
      <c r="D10" s="16">
        <v>8336170.0427000001</v>
      </c>
      <c r="E10" s="16">
        <v>1389143.0781</v>
      </c>
      <c r="F10" s="16">
        <v>411490.72590000002</v>
      </c>
      <c r="G10" s="17">
        <f t="shared" si="0"/>
        <v>10136803.8467</v>
      </c>
      <c r="H10" s="18"/>
      <c r="I10" s="18"/>
      <c r="J10" s="19"/>
      <c r="K10" s="19"/>
      <c r="L10" s="19"/>
      <c r="M10" s="19"/>
      <c r="N10" s="18"/>
      <c r="O10" s="18"/>
      <c r="P10" s="19"/>
      <c r="Q10" s="19"/>
      <c r="R10" s="19"/>
    </row>
    <row r="11" spans="1:18" ht="37.5">
      <c r="A11" s="14">
        <v>6</v>
      </c>
      <c r="B11" s="15" t="s">
        <v>86</v>
      </c>
      <c r="C11" s="15" t="s">
        <v>142</v>
      </c>
      <c r="D11" s="16">
        <v>8609108.9236999992</v>
      </c>
      <c r="E11" s="16">
        <v>1434625.7344</v>
      </c>
      <c r="F11" s="16">
        <v>424963.55790000001</v>
      </c>
      <c r="G11" s="17">
        <f t="shared" si="0"/>
        <v>10468698.216</v>
      </c>
      <c r="H11" s="18"/>
      <c r="I11" s="18"/>
      <c r="J11" s="19"/>
      <c r="K11" s="19"/>
      <c r="L11" s="19"/>
      <c r="M11" s="19"/>
      <c r="N11" s="18"/>
      <c r="O11" s="18"/>
      <c r="P11" s="19"/>
      <c r="Q11" s="19"/>
      <c r="R11" s="19"/>
    </row>
    <row r="12" spans="1:18" ht="37.5">
      <c r="A12" s="14">
        <v>7</v>
      </c>
      <c r="B12" s="15" t="s">
        <v>86</v>
      </c>
      <c r="C12" s="15" t="s">
        <v>143</v>
      </c>
      <c r="D12" s="16">
        <v>8353141.5665999996</v>
      </c>
      <c r="E12" s="16">
        <v>1391971.2202999999</v>
      </c>
      <c r="F12" s="16">
        <v>412328.47570000001</v>
      </c>
      <c r="G12" s="17">
        <f t="shared" si="0"/>
        <v>10157441.262599999</v>
      </c>
      <c r="H12" s="18"/>
      <c r="I12" s="18"/>
      <c r="J12" s="19"/>
      <c r="K12" s="19"/>
      <c r="L12" s="19"/>
      <c r="M12" s="19"/>
      <c r="N12" s="18"/>
      <c r="O12" s="18"/>
      <c r="P12" s="19"/>
      <c r="Q12" s="19"/>
      <c r="R12" s="19"/>
    </row>
    <row r="13" spans="1:18" ht="18.75">
      <c r="A13" s="14">
        <v>8</v>
      </c>
      <c r="B13" s="15" t="s">
        <v>86</v>
      </c>
      <c r="C13" s="15" t="s">
        <v>145</v>
      </c>
      <c r="D13" s="16">
        <v>8144833.8951000003</v>
      </c>
      <c r="E13" s="16">
        <v>1357258.7374</v>
      </c>
      <c r="F13" s="16">
        <v>402045.97489999997</v>
      </c>
      <c r="G13" s="17">
        <f t="shared" si="0"/>
        <v>9904138.6074000001</v>
      </c>
      <c r="H13" s="18"/>
      <c r="I13" s="18"/>
      <c r="J13" s="19"/>
      <c r="K13" s="19"/>
      <c r="L13" s="19"/>
      <c r="M13" s="19"/>
      <c r="N13" s="18"/>
      <c r="O13" s="18"/>
      <c r="P13" s="19"/>
      <c r="Q13" s="19"/>
      <c r="R13" s="19"/>
    </row>
    <row r="14" spans="1:18" ht="18.75">
      <c r="A14" s="14">
        <v>9</v>
      </c>
      <c r="B14" s="15" t="s">
        <v>86</v>
      </c>
      <c r="C14" s="15" t="s">
        <v>147</v>
      </c>
      <c r="D14" s="16">
        <v>8787115.9044000003</v>
      </c>
      <c r="E14" s="16">
        <v>1464288.8966999999</v>
      </c>
      <c r="F14" s="16">
        <v>433750.35340000002</v>
      </c>
      <c r="G14" s="17">
        <f t="shared" si="0"/>
        <v>10685155.1545</v>
      </c>
      <c r="H14" s="18"/>
      <c r="I14" s="18"/>
      <c r="J14" s="19"/>
      <c r="K14" s="19"/>
      <c r="L14" s="19"/>
      <c r="M14" s="19"/>
      <c r="N14" s="18"/>
      <c r="O14" s="18"/>
      <c r="P14" s="19"/>
      <c r="Q14" s="19"/>
      <c r="R14" s="19"/>
    </row>
    <row r="15" spans="1:18" ht="18.75">
      <c r="A15" s="14">
        <v>10</v>
      </c>
      <c r="B15" s="15" t="s">
        <v>86</v>
      </c>
      <c r="C15" s="15" t="s">
        <v>149</v>
      </c>
      <c r="D15" s="16">
        <v>8917144.6447999999</v>
      </c>
      <c r="E15" s="16">
        <v>1485956.9438</v>
      </c>
      <c r="F15" s="16">
        <v>440168.84299999999</v>
      </c>
      <c r="G15" s="17">
        <f t="shared" si="0"/>
        <v>10843270.431600001</v>
      </c>
      <c r="H15" s="18"/>
      <c r="I15" s="18"/>
      <c r="J15" s="19"/>
      <c r="K15" s="19"/>
      <c r="L15" s="19"/>
      <c r="M15" s="19"/>
      <c r="N15" s="18"/>
      <c r="O15" s="18"/>
      <c r="P15" s="19"/>
      <c r="Q15" s="19"/>
      <c r="R15" s="19"/>
    </row>
    <row r="16" spans="1:18" ht="18.75">
      <c r="A16" s="14">
        <v>11</v>
      </c>
      <c r="B16" s="15" t="s">
        <v>86</v>
      </c>
      <c r="C16" s="15" t="s">
        <v>151</v>
      </c>
      <c r="D16" s="16">
        <v>9751610.9387999997</v>
      </c>
      <c r="E16" s="16">
        <v>1625012.7775999999</v>
      </c>
      <c r="F16" s="16">
        <v>481359.8383</v>
      </c>
      <c r="G16" s="17">
        <f t="shared" si="0"/>
        <v>11857983.5547</v>
      </c>
      <c r="H16" s="18"/>
      <c r="I16" s="18"/>
      <c r="J16" s="19"/>
      <c r="K16" s="19"/>
      <c r="L16" s="19"/>
      <c r="M16" s="19"/>
      <c r="N16" s="18"/>
      <c r="O16" s="18"/>
      <c r="P16" s="19"/>
      <c r="Q16" s="19"/>
      <c r="R16" s="19"/>
    </row>
    <row r="17" spans="1:18" ht="18.75">
      <c r="A17" s="14">
        <v>12</v>
      </c>
      <c r="B17" s="15" t="s">
        <v>86</v>
      </c>
      <c r="C17" s="15" t="s">
        <v>153</v>
      </c>
      <c r="D17" s="16">
        <v>9389067.8048</v>
      </c>
      <c r="E17" s="16">
        <v>1564598.4287</v>
      </c>
      <c r="F17" s="16">
        <v>463463.95370000001</v>
      </c>
      <c r="G17" s="17">
        <f t="shared" si="0"/>
        <v>11417130.187200001</v>
      </c>
      <c r="H17" s="18"/>
      <c r="I17" s="18"/>
      <c r="J17" s="19"/>
      <c r="K17" s="19"/>
      <c r="L17" s="19"/>
      <c r="M17" s="19"/>
      <c r="N17" s="18"/>
      <c r="O17" s="18"/>
      <c r="P17" s="19"/>
      <c r="Q17" s="19"/>
      <c r="R17" s="19"/>
    </row>
    <row r="18" spans="1:18" ht="18.75">
      <c r="A18" s="14">
        <v>13</v>
      </c>
      <c r="B18" s="15" t="s">
        <v>86</v>
      </c>
      <c r="C18" s="15" t="s">
        <v>155</v>
      </c>
      <c r="D18" s="16">
        <v>7169699.2763</v>
      </c>
      <c r="E18" s="16">
        <v>1194761.8714999999</v>
      </c>
      <c r="F18" s="16">
        <v>353911.29800000001</v>
      </c>
      <c r="G18" s="17">
        <f t="shared" si="0"/>
        <v>8718372.4458000008</v>
      </c>
      <c r="H18" s="18"/>
      <c r="I18" s="18"/>
      <c r="J18" s="19"/>
      <c r="K18" s="19"/>
      <c r="L18" s="19"/>
      <c r="M18" s="19"/>
      <c r="N18" s="18"/>
      <c r="O18" s="18"/>
      <c r="P18" s="19"/>
      <c r="Q18" s="19"/>
      <c r="R18" s="19"/>
    </row>
    <row r="19" spans="1:18" ht="18.75">
      <c r="A19" s="14">
        <v>14</v>
      </c>
      <c r="B19" s="15" t="s">
        <v>86</v>
      </c>
      <c r="C19" s="15" t="s">
        <v>157</v>
      </c>
      <c r="D19" s="16">
        <v>6774386.5042000003</v>
      </c>
      <c r="E19" s="16">
        <v>1128886.7756000001</v>
      </c>
      <c r="F19" s="16">
        <v>334397.8357</v>
      </c>
      <c r="G19" s="17">
        <f t="shared" si="0"/>
        <v>8237671.1155000003</v>
      </c>
      <c r="H19" s="18"/>
      <c r="I19" s="18"/>
      <c r="J19" s="19"/>
      <c r="K19" s="19"/>
      <c r="L19" s="19"/>
      <c r="M19" s="19"/>
      <c r="N19" s="18"/>
      <c r="O19" s="18"/>
      <c r="P19" s="19"/>
      <c r="Q19" s="19"/>
      <c r="R19" s="19"/>
    </row>
    <row r="20" spans="1:18" ht="18.75">
      <c r="A20" s="14">
        <v>15</v>
      </c>
      <c r="B20" s="15" t="s">
        <v>86</v>
      </c>
      <c r="C20" s="15" t="s">
        <v>159</v>
      </c>
      <c r="D20" s="16">
        <v>7054120.6660000002</v>
      </c>
      <c r="E20" s="16">
        <v>1175501.8006</v>
      </c>
      <c r="F20" s="16">
        <v>348206.0969</v>
      </c>
      <c r="G20" s="17">
        <f t="shared" si="0"/>
        <v>8577828.5635000002</v>
      </c>
      <c r="H20" s="18"/>
      <c r="I20" s="18"/>
      <c r="J20" s="19"/>
      <c r="K20" s="19"/>
      <c r="L20" s="19"/>
      <c r="M20" s="19"/>
      <c r="N20" s="18"/>
      <c r="O20" s="18"/>
      <c r="P20" s="19"/>
      <c r="Q20" s="19"/>
      <c r="R20" s="19"/>
    </row>
    <row r="21" spans="1:18" ht="37.5">
      <c r="A21" s="14">
        <v>16</v>
      </c>
      <c r="B21" s="15" t="s">
        <v>86</v>
      </c>
      <c r="C21" s="15" t="s">
        <v>161</v>
      </c>
      <c r="D21" s="16">
        <v>10515419.124700001</v>
      </c>
      <c r="E21" s="16">
        <v>1752294.1129000001</v>
      </c>
      <c r="F21" s="16">
        <v>519063.00219999999</v>
      </c>
      <c r="G21" s="17">
        <f t="shared" si="0"/>
        <v>12786776.239800001</v>
      </c>
      <c r="H21" s="18"/>
      <c r="I21" s="18"/>
      <c r="J21" s="19"/>
      <c r="K21" s="19"/>
      <c r="L21" s="19"/>
      <c r="M21" s="19"/>
      <c r="N21" s="18"/>
      <c r="O21" s="18"/>
      <c r="P21" s="19"/>
      <c r="Q21" s="19"/>
      <c r="R21" s="19"/>
    </row>
    <row r="22" spans="1:18" ht="37.5">
      <c r="A22" s="14">
        <v>17</v>
      </c>
      <c r="B22" s="15" t="s">
        <v>86</v>
      </c>
      <c r="C22" s="15" t="s">
        <v>163</v>
      </c>
      <c r="D22" s="16">
        <v>9085938.9820000008</v>
      </c>
      <c r="E22" s="16">
        <v>1514084.9071</v>
      </c>
      <c r="F22" s="16">
        <v>448500.88329999999</v>
      </c>
      <c r="G22" s="17">
        <f t="shared" si="0"/>
        <v>11048524.772399999</v>
      </c>
      <c r="H22" s="18"/>
      <c r="I22" s="18"/>
      <c r="J22" s="19"/>
      <c r="K22" s="19"/>
      <c r="L22" s="19"/>
      <c r="M22" s="19"/>
      <c r="N22" s="18"/>
      <c r="O22" s="18"/>
      <c r="P22" s="19"/>
      <c r="Q22" s="19"/>
      <c r="R22" s="19"/>
    </row>
    <row r="23" spans="1:18" ht="18.75">
      <c r="A23" s="14">
        <v>18</v>
      </c>
      <c r="B23" s="15" t="s">
        <v>87</v>
      </c>
      <c r="C23" s="15" t="s">
        <v>168</v>
      </c>
      <c r="D23" s="16">
        <v>9317926.9052000009</v>
      </c>
      <c r="E23" s="16">
        <v>1552743.4776000001</v>
      </c>
      <c r="F23" s="16">
        <v>459952.29060000001</v>
      </c>
      <c r="G23" s="17">
        <f t="shared" si="0"/>
        <v>11330622.6734</v>
      </c>
      <c r="H23" s="18"/>
      <c r="I23" s="18"/>
      <c r="J23" s="19"/>
      <c r="K23" s="19"/>
      <c r="L23" s="19"/>
      <c r="M23" s="19"/>
      <c r="N23" s="18"/>
      <c r="O23" s="18"/>
      <c r="P23" s="19"/>
      <c r="Q23" s="19"/>
      <c r="R23" s="19"/>
    </row>
    <row r="24" spans="1:18" ht="18.75">
      <c r="A24" s="14">
        <v>19</v>
      </c>
      <c r="B24" s="15" t="s">
        <v>87</v>
      </c>
      <c r="C24" s="15" t="s">
        <v>170</v>
      </c>
      <c r="D24" s="16">
        <v>11383221.073000001</v>
      </c>
      <c r="E24" s="16">
        <v>1896905.0149000001</v>
      </c>
      <c r="F24" s="16">
        <v>561899.5148</v>
      </c>
      <c r="G24" s="17">
        <f t="shared" si="0"/>
        <v>13842025.602700001</v>
      </c>
      <c r="H24" s="18"/>
      <c r="I24" s="18"/>
      <c r="J24" s="19"/>
      <c r="K24" s="19"/>
      <c r="L24" s="19"/>
      <c r="M24" s="19"/>
      <c r="N24" s="18"/>
      <c r="O24" s="18"/>
      <c r="P24" s="19"/>
      <c r="Q24" s="19"/>
      <c r="R24" s="19"/>
    </row>
    <row r="25" spans="1:18" ht="18.75">
      <c r="A25" s="14">
        <v>20</v>
      </c>
      <c r="B25" s="15" t="s">
        <v>87</v>
      </c>
      <c r="C25" s="15" t="s">
        <v>172</v>
      </c>
      <c r="D25" s="16">
        <v>9692816.0046999995</v>
      </c>
      <c r="E25" s="16">
        <v>1615215.1636999999</v>
      </c>
      <c r="F25" s="16">
        <v>478457.59789999999</v>
      </c>
      <c r="G25" s="17">
        <f t="shared" si="0"/>
        <v>11786488.7663</v>
      </c>
      <c r="H25" s="18"/>
      <c r="I25" s="18"/>
      <c r="J25" s="19"/>
      <c r="K25" s="19"/>
      <c r="L25" s="19"/>
      <c r="M25" s="19"/>
      <c r="N25" s="18"/>
      <c r="O25" s="18"/>
      <c r="P25" s="19"/>
      <c r="Q25" s="19"/>
      <c r="R25" s="19"/>
    </row>
    <row r="26" spans="1:18" ht="18.75">
      <c r="A26" s="14">
        <v>21</v>
      </c>
      <c r="B26" s="15" t="s">
        <v>87</v>
      </c>
      <c r="C26" s="15" t="s">
        <v>174</v>
      </c>
      <c r="D26" s="16">
        <v>8486200.0717999991</v>
      </c>
      <c r="E26" s="16">
        <v>1414144.1487</v>
      </c>
      <c r="F26" s="16">
        <v>418896.5208</v>
      </c>
      <c r="G26" s="17">
        <f t="shared" si="0"/>
        <v>10319240.7413</v>
      </c>
      <c r="H26" s="18"/>
      <c r="I26" s="18"/>
      <c r="J26" s="19"/>
      <c r="K26" s="19"/>
      <c r="L26" s="19"/>
      <c r="M26" s="19"/>
      <c r="N26" s="18"/>
      <c r="O26" s="18"/>
      <c r="P26" s="19"/>
      <c r="Q26" s="19"/>
      <c r="R26" s="19"/>
    </row>
    <row r="27" spans="1:18" ht="18.75">
      <c r="A27" s="14">
        <v>22</v>
      </c>
      <c r="B27" s="15" t="s">
        <v>87</v>
      </c>
      <c r="C27" s="15" t="s">
        <v>176</v>
      </c>
      <c r="D27" s="16">
        <v>8397399.0717999991</v>
      </c>
      <c r="E27" s="16">
        <v>1399346.3107</v>
      </c>
      <c r="F27" s="16">
        <v>414513.11839999998</v>
      </c>
      <c r="G27" s="17">
        <f t="shared" si="0"/>
        <v>10211258.5009</v>
      </c>
      <c r="H27" s="18"/>
      <c r="I27" s="18"/>
      <c r="J27" s="19"/>
      <c r="K27" s="19"/>
      <c r="L27" s="19"/>
      <c r="M27" s="19"/>
      <c r="N27" s="18"/>
      <c r="O27" s="18"/>
      <c r="P27" s="19"/>
      <c r="Q27" s="19"/>
      <c r="R27" s="19"/>
    </row>
    <row r="28" spans="1:18" ht="18.75">
      <c r="A28" s="14">
        <v>23</v>
      </c>
      <c r="B28" s="15" t="s">
        <v>87</v>
      </c>
      <c r="C28" s="15" t="s">
        <v>178</v>
      </c>
      <c r="D28" s="16">
        <v>8978029.6802999992</v>
      </c>
      <c r="E28" s="16">
        <v>1496102.8530999999</v>
      </c>
      <c r="F28" s="16">
        <v>443174.25530000002</v>
      </c>
      <c r="G28" s="17">
        <f t="shared" si="0"/>
        <v>10917306.788699999</v>
      </c>
      <c r="H28" s="18"/>
      <c r="I28" s="18"/>
      <c r="J28" s="19"/>
      <c r="K28" s="19"/>
      <c r="L28" s="19"/>
      <c r="M28" s="19"/>
      <c r="N28" s="18"/>
      <c r="O28" s="18"/>
      <c r="P28" s="19"/>
      <c r="Q28" s="19"/>
      <c r="R28" s="19"/>
    </row>
    <row r="29" spans="1:18" ht="18.75">
      <c r="A29" s="14">
        <v>24</v>
      </c>
      <c r="B29" s="15" t="s">
        <v>87</v>
      </c>
      <c r="C29" s="15" t="s">
        <v>180</v>
      </c>
      <c r="D29" s="16">
        <v>9779226.8991</v>
      </c>
      <c r="E29" s="16">
        <v>1629614.7135000001</v>
      </c>
      <c r="F29" s="16">
        <v>482723.0197</v>
      </c>
      <c r="G29" s="17">
        <f t="shared" si="0"/>
        <v>11891564.632300001</v>
      </c>
      <c r="H29" s="18"/>
      <c r="I29" s="18"/>
      <c r="J29" s="19"/>
      <c r="K29" s="19"/>
      <c r="L29" s="19"/>
      <c r="M29" s="19"/>
      <c r="N29" s="18"/>
      <c r="O29" s="18"/>
      <c r="P29" s="19"/>
      <c r="Q29" s="19"/>
      <c r="R29" s="19"/>
    </row>
    <row r="30" spans="1:18" ht="18.75">
      <c r="A30" s="14">
        <v>25</v>
      </c>
      <c r="B30" s="15" t="s">
        <v>87</v>
      </c>
      <c r="C30" s="15" t="s">
        <v>182</v>
      </c>
      <c r="D30" s="16">
        <v>10229887.1129</v>
      </c>
      <c r="E30" s="16">
        <v>1704712.9316</v>
      </c>
      <c r="F30" s="16">
        <v>504968.54700000002</v>
      </c>
      <c r="G30" s="17">
        <f t="shared" si="0"/>
        <v>12439568.591499999</v>
      </c>
      <c r="H30" s="18"/>
      <c r="I30" s="18"/>
      <c r="J30" s="19"/>
      <c r="K30" s="19"/>
      <c r="L30" s="19"/>
      <c r="M30" s="19"/>
      <c r="N30" s="18"/>
      <c r="O30" s="18"/>
      <c r="P30" s="19"/>
      <c r="Q30" s="19"/>
      <c r="R30" s="19"/>
    </row>
    <row r="31" spans="1:18" ht="18.75">
      <c r="A31" s="14">
        <v>26</v>
      </c>
      <c r="B31" s="15" t="s">
        <v>87</v>
      </c>
      <c r="C31" s="15" t="s">
        <v>184</v>
      </c>
      <c r="D31" s="16">
        <v>8894377.8596000001</v>
      </c>
      <c r="E31" s="16">
        <v>1482163.0766</v>
      </c>
      <c r="F31" s="16">
        <v>439045.02710000001</v>
      </c>
      <c r="G31" s="17">
        <f t="shared" si="0"/>
        <v>10815585.963300001</v>
      </c>
      <c r="H31" s="18"/>
      <c r="I31" s="18"/>
      <c r="J31" s="19"/>
      <c r="K31" s="19"/>
      <c r="L31" s="19"/>
      <c r="M31" s="19"/>
      <c r="N31" s="18"/>
      <c r="O31" s="18"/>
      <c r="P31" s="19"/>
      <c r="Q31" s="19"/>
      <c r="R31" s="19"/>
    </row>
    <row r="32" spans="1:18" ht="18.75">
      <c r="A32" s="14">
        <v>27</v>
      </c>
      <c r="B32" s="15" t="s">
        <v>87</v>
      </c>
      <c r="C32" s="15" t="s">
        <v>186</v>
      </c>
      <c r="D32" s="16">
        <v>7963745.6814999999</v>
      </c>
      <c r="E32" s="16">
        <v>1327082.1170999999</v>
      </c>
      <c r="F32" s="16">
        <v>393107.0833</v>
      </c>
      <c r="G32" s="17">
        <f t="shared" si="0"/>
        <v>9683934.8818999995</v>
      </c>
      <c r="H32" s="18"/>
      <c r="I32" s="18"/>
      <c r="J32" s="19"/>
      <c r="K32" s="19"/>
      <c r="L32" s="19"/>
      <c r="M32" s="19"/>
      <c r="N32" s="18"/>
      <c r="O32" s="18"/>
      <c r="P32" s="19"/>
      <c r="Q32" s="19"/>
      <c r="R32" s="19"/>
    </row>
    <row r="33" spans="1:18" ht="18.75">
      <c r="A33" s="14">
        <v>28</v>
      </c>
      <c r="B33" s="15" t="s">
        <v>87</v>
      </c>
      <c r="C33" s="15" t="s">
        <v>188</v>
      </c>
      <c r="D33" s="16">
        <v>8092946.301</v>
      </c>
      <c r="E33" s="16">
        <v>1348612.1657</v>
      </c>
      <c r="F33" s="16">
        <v>399484.69520000002</v>
      </c>
      <c r="G33" s="17">
        <f t="shared" si="0"/>
        <v>9841043.1619000006</v>
      </c>
      <c r="H33" s="18"/>
      <c r="I33" s="18"/>
      <c r="J33" s="19"/>
      <c r="K33" s="19"/>
      <c r="L33" s="19"/>
      <c r="M33" s="19"/>
      <c r="N33" s="18"/>
      <c r="O33" s="18"/>
      <c r="P33" s="19"/>
      <c r="Q33" s="19"/>
      <c r="R33" s="19"/>
    </row>
    <row r="34" spans="1:18" ht="18.75">
      <c r="A34" s="14">
        <v>29</v>
      </c>
      <c r="B34" s="15" t="s">
        <v>87</v>
      </c>
      <c r="C34" s="15" t="s">
        <v>190</v>
      </c>
      <c r="D34" s="16">
        <v>7923515.4244999997</v>
      </c>
      <c r="E34" s="16">
        <v>1320378.1292000001</v>
      </c>
      <c r="F34" s="16">
        <v>391121.234</v>
      </c>
      <c r="G34" s="17">
        <f t="shared" si="0"/>
        <v>9635014.7876999993</v>
      </c>
      <c r="H34" s="18"/>
      <c r="I34" s="18"/>
      <c r="J34" s="19"/>
      <c r="K34" s="19"/>
      <c r="L34" s="19"/>
      <c r="M34" s="19"/>
      <c r="N34" s="18"/>
      <c r="O34" s="18"/>
      <c r="P34" s="19"/>
      <c r="Q34" s="19"/>
      <c r="R34" s="19"/>
    </row>
    <row r="35" spans="1:18" ht="18.75">
      <c r="A35" s="14">
        <v>30</v>
      </c>
      <c r="B35" s="15" t="s">
        <v>87</v>
      </c>
      <c r="C35" s="15" t="s">
        <v>192</v>
      </c>
      <c r="D35" s="16">
        <v>9187486.4806999993</v>
      </c>
      <c r="E35" s="16">
        <v>1531006.8274000001</v>
      </c>
      <c r="F35" s="16">
        <v>453513.47940000001</v>
      </c>
      <c r="G35" s="17">
        <f t="shared" si="0"/>
        <v>11172006.7875</v>
      </c>
      <c r="H35" s="18"/>
      <c r="I35" s="18"/>
      <c r="J35" s="19"/>
      <c r="K35" s="19"/>
      <c r="L35" s="19"/>
      <c r="M35" s="19"/>
      <c r="N35" s="18"/>
      <c r="O35" s="18"/>
      <c r="P35" s="19"/>
      <c r="Q35" s="19"/>
      <c r="R35" s="19"/>
    </row>
    <row r="36" spans="1:18" ht="18.75">
      <c r="A36" s="14">
        <v>31</v>
      </c>
      <c r="B36" s="15" t="s">
        <v>87</v>
      </c>
      <c r="C36" s="15" t="s">
        <v>194</v>
      </c>
      <c r="D36" s="16">
        <v>8906724.0300999992</v>
      </c>
      <c r="E36" s="16">
        <v>1484220.4479</v>
      </c>
      <c r="F36" s="16">
        <v>439654.45980000001</v>
      </c>
      <c r="G36" s="17">
        <f t="shared" si="0"/>
        <v>10830598.937799999</v>
      </c>
      <c r="H36" s="18"/>
      <c r="I36" s="18"/>
      <c r="J36" s="19"/>
      <c r="K36" s="19"/>
      <c r="L36" s="19"/>
      <c r="M36" s="19"/>
      <c r="N36" s="18"/>
      <c r="O36" s="18"/>
      <c r="P36" s="19"/>
      <c r="Q36" s="19"/>
      <c r="R36" s="19"/>
    </row>
    <row r="37" spans="1:18" ht="18.75">
      <c r="A37" s="14">
        <v>32</v>
      </c>
      <c r="B37" s="15" t="s">
        <v>87</v>
      </c>
      <c r="C37" s="15" t="s">
        <v>196</v>
      </c>
      <c r="D37" s="16">
        <v>8499157.7636999991</v>
      </c>
      <c r="E37" s="16">
        <v>1416303.4243000001</v>
      </c>
      <c r="F37" s="16">
        <v>419536.13949999999</v>
      </c>
      <c r="G37" s="17">
        <f t="shared" si="0"/>
        <v>10334997.327500001</v>
      </c>
      <c r="H37" s="18"/>
      <c r="I37" s="18"/>
      <c r="J37" s="19"/>
      <c r="K37" s="19"/>
      <c r="L37" s="19"/>
      <c r="M37" s="19"/>
      <c r="N37" s="18"/>
      <c r="O37" s="18"/>
      <c r="P37" s="19"/>
      <c r="Q37" s="19"/>
      <c r="R37" s="19"/>
    </row>
    <row r="38" spans="1:18" ht="18.75">
      <c r="A38" s="14">
        <v>33</v>
      </c>
      <c r="B38" s="15" t="s">
        <v>87</v>
      </c>
      <c r="C38" s="15" t="s">
        <v>198</v>
      </c>
      <c r="D38" s="16">
        <v>7918027.6566000003</v>
      </c>
      <c r="E38" s="16">
        <v>1319463.6451000001</v>
      </c>
      <c r="F38" s="16">
        <v>390850.34629999998</v>
      </c>
      <c r="G38" s="17">
        <f t="shared" si="0"/>
        <v>9628341.648</v>
      </c>
      <c r="H38" s="18"/>
      <c r="I38" s="18"/>
      <c r="J38" s="19"/>
      <c r="K38" s="19"/>
      <c r="L38" s="19"/>
      <c r="M38" s="19"/>
      <c r="N38" s="18"/>
      <c r="O38" s="18"/>
      <c r="P38" s="19"/>
      <c r="Q38" s="19"/>
      <c r="R38" s="19"/>
    </row>
    <row r="39" spans="1:18" ht="18.75">
      <c r="A39" s="14">
        <v>34</v>
      </c>
      <c r="B39" s="15" t="s">
        <v>87</v>
      </c>
      <c r="C39" s="15" t="s">
        <v>200</v>
      </c>
      <c r="D39" s="16">
        <v>7524953.1251999997</v>
      </c>
      <c r="E39" s="16">
        <v>1253961.5307</v>
      </c>
      <c r="F39" s="16">
        <v>371447.36829999997</v>
      </c>
      <c r="G39" s="17">
        <f t="shared" si="0"/>
        <v>9150362.0241999999</v>
      </c>
      <c r="H39" s="18"/>
      <c r="I39" s="18"/>
      <c r="J39" s="19"/>
      <c r="K39" s="19"/>
      <c r="L39" s="19"/>
      <c r="M39" s="19"/>
      <c r="N39" s="18"/>
      <c r="O39" s="18"/>
      <c r="P39" s="19"/>
      <c r="Q39" s="19"/>
      <c r="R39" s="19"/>
    </row>
    <row r="40" spans="1:18" ht="18.75">
      <c r="A40" s="14">
        <v>35</v>
      </c>
      <c r="B40" s="15" t="s">
        <v>87</v>
      </c>
      <c r="C40" s="15" t="s">
        <v>202</v>
      </c>
      <c r="D40" s="16">
        <v>8524533.0818000007</v>
      </c>
      <c r="E40" s="16">
        <v>1420531.9785</v>
      </c>
      <c r="F40" s="16">
        <v>420788.7181</v>
      </c>
      <c r="G40" s="17">
        <f t="shared" si="0"/>
        <v>10365853.7784</v>
      </c>
      <c r="H40" s="18"/>
      <c r="I40" s="18"/>
      <c r="J40" s="19"/>
      <c r="K40" s="19"/>
      <c r="L40" s="19"/>
      <c r="M40" s="19"/>
      <c r="N40" s="18"/>
      <c r="O40" s="18"/>
      <c r="P40" s="19"/>
      <c r="Q40" s="19"/>
      <c r="R40" s="19"/>
    </row>
    <row r="41" spans="1:18" ht="18.75">
      <c r="A41" s="14">
        <v>36</v>
      </c>
      <c r="B41" s="15" t="s">
        <v>87</v>
      </c>
      <c r="C41" s="15" t="s">
        <v>204</v>
      </c>
      <c r="D41" s="16">
        <v>10729982.443499999</v>
      </c>
      <c r="E41" s="16">
        <v>1788049.0396</v>
      </c>
      <c r="F41" s="16">
        <v>529654.29469999997</v>
      </c>
      <c r="G41" s="17">
        <f t="shared" si="0"/>
        <v>13047685.777799999</v>
      </c>
      <c r="H41" s="18"/>
      <c r="I41" s="18"/>
      <c r="J41" s="19"/>
      <c r="K41" s="19"/>
      <c r="L41" s="19"/>
      <c r="M41" s="19"/>
      <c r="N41" s="18"/>
      <c r="O41" s="18"/>
      <c r="P41" s="19"/>
      <c r="Q41" s="19"/>
      <c r="R41" s="19"/>
    </row>
    <row r="42" spans="1:18" ht="18.75">
      <c r="A42" s="14">
        <v>37</v>
      </c>
      <c r="B42" s="15" t="s">
        <v>87</v>
      </c>
      <c r="C42" s="15" t="s">
        <v>206</v>
      </c>
      <c r="D42" s="16">
        <v>9193243.6129000001</v>
      </c>
      <c r="E42" s="16">
        <v>1531966.1984000001</v>
      </c>
      <c r="F42" s="16">
        <v>453797.66350000002</v>
      </c>
      <c r="G42" s="17">
        <f t="shared" si="0"/>
        <v>11179007.4748</v>
      </c>
      <c r="H42" s="18"/>
      <c r="I42" s="18"/>
      <c r="J42" s="19"/>
      <c r="K42" s="19"/>
      <c r="L42" s="19"/>
      <c r="M42" s="19"/>
      <c r="N42" s="18"/>
      <c r="O42" s="18"/>
      <c r="P42" s="19"/>
      <c r="Q42" s="19"/>
      <c r="R42" s="19"/>
    </row>
    <row r="43" spans="1:18" ht="18.75">
      <c r="A43" s="14">
        <v>38</v>
      </c>
      <c r="B43" s="15" t="s">
        <v>87</v>
      </c>
      <c r="C43" s="15" t="s">
        <v>208</v>
      </c>
      <c r="D43" s="16">
        <v>8908946.6530000009</v>
      </c>
      <c r="E43" s="16">
        <v>1484590.8267999999</v>
      </c>
      <c r="F43" s="16">
        <v>439764.17310000001</v>
      </c>
      <c r="G43" s="17">
        <f t="shared" si="0"/>
        <v>10833301.652899999</v>
      </c>
      <c r="H43" s="18"/>
      <c r="I43" s="18"/>
      <c r="J43" s="19"/>
      <c r="K43" s="19"/>
      <c r="L43" s="19"/>
      <c r="M43" s="19"/>
      <c r="N43" s="18"/>
      <c r="O43" s="18"/>
      <c r="P43" s="19"/>
      <c r="Q43" s="19"/>
      <c r="R43" s="19"/>
    </row>
    <row r="44" spans="1:18" ht="37.5">
      <c r="A44" s="14">
        <v>39</v>
      </c>
      <c r="B44" s="15" t="s">
        <v>88</v>
      </c>
      <c r="C44" s="15" t="s">
        <v>213</v>
      </c>
      <c r="D44" s="16">
        <v>8554694.8838999998</v>
      </c>
      <c r="E44" s="16">
        <v>1425558.1546</v>
      </c>
      <c r="F44" s="16">
        <v>422277.5675</v>
      </c>
      <c r="G44" s="17">
        <f t="shared" si="0"/>
        <v>10402530.606000001</v>
      </c>
      <c r="H44" s="18"/>
      <c r="I44" s="18"/>
      <c r="J44" s="19"/>
      <c r="K44" s="19"/>
      <c r="L44" s="19"/>
      <c r="M44" s="19"/>
      <c r="N44" s="18"/>
      <c r="O44" s="18"/>
      <c r="P44" s="19"/>
      <c r="Q44" s="19"/>
      <c r="R44" s="19"/>
    </row>
    <row r="45" spans="1:18" ht="37.5">
      <c r="A45" s="14">
        <v>40</v>
      </c>
      <c r="B45" s="15" t="s">
        <v>88</v>
      </c>
      <c r="C45" s="15" t="s">
        <v>214</v>
      </c>
      <c r="D45" s="16">
        <v>6679492.7582999999</v>
      </c>
      <c r="E45" s="16">
        <v>1113073.6396000001</v>
      </c>
      <c r="F45" s="16">
        <v>329713.6826</v>
      </c>
      <c r="G45" s="17">
        <f t="shared" si="0"/>
        <v>8122280.0805000002</v>
      </c>
      <c r="H45" s="18"/>
      <c r="I45" s="18"/>
      <c r="J45" s="19"/>
      <c r="K45" s="19"/>
      <c r="L45" s="19"/>
      <c r="M45" s="19"/>
      <c r="N45" s="18"/>
      <c r="O45" s="18"/>
      <c r="P45" s="19"/>
      <c r="Q45" s="19"/>
      <c r="R45" s="19"/>
    </row>
    <row r="46" spans="1:18" ht="37.5">
      <c r="A46" s="14">
        <v>41</v>
      </c>
      <c r="B46" s="15" t="s">
        <v>88</v>
      </c>
      <c r="C46" s="15" t="s">
        <v>216</v>
      </c>
      <c r="D46" s="16">
        <v>8818822.7171999998</v>
      </c>
      <c r="E46" s="16">
        <v>1469572.5341</v>
      </c>
      <c r="F46" s="16">
        <v>435315.46779999998</v>
      </c>
      <c r="G46" s="17">
        <f t="shared" si="0"/>
        <v>10723710.7191</v>
      </c>
      <c r="H46" s="18"/>
      <c r="I46" s="18"/>
      <c r="J46" s="19"/>
      <c r="K46" s="19"/>
      <c r="L46" s="19"/>
      <c r="M46" s="19"/>
      <c r="N46" s="18"/>
      <c r="O46" s="18"/>
      <c r="P46" s="19"/>
      <c r="Q46" s="19"/>
      <c r="R46" s="19"/>
    </row>
    <row r="47" spans="1:18" ht="37.5">
      <c r="A47" s="14">
        <v>42</v>
      </c>
      <c r="B47" s="15" t="s">
        <v>88</v>
      </c>
      <c r="C47" s="15" t="s">
        <v>218</v>
      </c>
      <c r="D47" s="16">
        <v>6760629.2827000003</v>
      </c>
      <c r="E47" s="16">
        <v>1126594.2660999999</v>
      </c>
      <c r="F47" s="16">
        <v>333718.75060000003</v>
      </c>
      <c r="G47" s="17">
        <f t="shared" si="0"/>
        <v>8220942.2993999999</v>
      </c>
      <c r="H47" s="18"/>
      <c r="I47" s="18"/>
      <c r="J47" s="19"/>
      <c r="K47" s="19"/>
      <c r="L47" s="19"/>
      <c r="M47" s="19"/>
      <c r="N47" s="18"/>
      <c r="O47" s="18"/>
      <c r="P47" s="19"/>
      <c r="Q47" s="19"/>
      <c r="R47" s="19"/>
    </row>
    <row r="48" spans="1:18" ht="37.5">
      <c r="A48" s="14">
        <v>43</v>
      </c>
      <c r="B48" s="15" t="s">
        <v>88</v>
      </c>
      <c r="C48" s="15" t="s">
        <v>220</v>
      </c>
      <c r="D48" s="16">
        <v>9085175.6250999998</v>
      </c>
      <c r="E48" s="16">
        <v>1513957.7009000001</v>
      </c>
      <c r="F48" s="16">
        <v>448463.20240000001</v>
      </c>
      <c r="G48" s="17">
        <f t="shared" si="0"/>
        <v>11047596.5284</v>
      </c>
      <c r="H48" s="18"/>
      <c r="I48" s="18"/>
      <c r="J48" s="19"/>
      <c r="K48" s="19"/>
      <c r="L48" s="19"/>
      <c r="M48" s="19"/>
      <c r="N48" s="18"/>
      <c r="O48" s="18"/>
      <c r="P48" s="19"/>
      <c r="Q48" s="19"/>
      <c r="R48" s="19"/>
    </row>
    <row r="49" spans="1:18" ht="37.5">
      <c r="A49" s="14">
        <v>44</v>
      </c>
      <c r="B49" s="15" t="s">
        <v>88</v>
      </c>
      <c r="C49" s="15" t="s">
        <v>222</v>
      </c>
      <c r="D49" s="16">
        <v>7918753.9748</v>
      </c>
      <c r="E49" s="16">
        <v>1319584.6791000001</v>
      </c>
      <c r="F49" s="16">
        <v>390886.19890000002</v>
      </c>
      <c r="G49" s="17">
        <f t="shared" si="0"/>
        <v>9629224.8528000005</v>
      </c>
      <c r="H49" s="18"/>
      <c r="I49" s="18"/>
      <c r="J49" s="19"/>
      <c r="K49" s="19"/>
      <c r="L49" s="19"/>
      <c r="M49" s="19"/>
      <c r="N49" s="18"/>
      <c r="O49" s="18"/>
      <c r="P49" s="19"/>
      <c r="Q49" s="19"/>
      <c r="R49" s="19"/>
    </row>
    <row r="50" spans="1:18" ht="37.5">
      <c r="A50" s="14">
        <v>45</v>
      </c>
      <c r="B50" s="15" t="s">
        <v>88</v>
      </c>
      <c r="C50" s="15" t="s">
        <v>224</v>
      </c>
      <c r="D50" s="16">
        <v>8981246.1768999994</v>
      </c>
      <c r="E50" s="16">
        <v>1496638.8515000001</v>
      </c>
      <c r="F50" s="16">
        <v>443333.0282</v>
      </c>
      <c r="G50" s="17">
        <f t="shared" si="0"/>
        <v>10921218.056600001</v>
      </c>
      <c r="H50" s="18"/>
      <c r="I50" s="18"/>
      <c r="J50" s="19"/>
      <c r="K50" s="19"/>
      <c r="L50" s="19"/>
      <c r="M50" s="19"/>
      <c r="N50" s="18"/>
      <c r="O50" s="18"/>
      <c r="P50" s="19"/>
      <c r="Q50" s="19"/>
      <c r="R50" s="19"/>
    </row>
    <row r="51" spans="1:18" ht="37.5">
      <c r="A51" s="14">
        <v>46</v>
      </c>
      <c r="B51" s="15" t="s">
        <v>88</v>
      </c>
      <c r="C51" s="15" t="s">
        <v>226</v>
      </c>
      <c r="D51" s="16">
        <v>7196215.0416000001</v>
      </c>
      <c r="E51" s="16">
        <v>1199180.4704</v>
      </c>
      <c r="F51" s="16">
        <v>355220.17139999999</v>
      </c>
      <c r="G51" s="17">
        <f t="shared" si="0"/>
        <v>8750615.6833999995</v>
      </c>
      <c r="H51" s="18"/>
      <c r="I51" s="18"/>
      <c r="J51" s="19"/>
      <c r="K51" s="19"/>
      <c r="L51" s="19"/>
      <c r="M51" s="19"/>
      <c r="N51" s="18"/>
      <c r="O51" s="18"/>
      <c r="P51" s="19"/>
      <c r="Q51" s="19"/>
      <c r="R51" s="19"/>
    </row>
    <row r="52" spans="1:18" ht="37.5">
      <c r="A52" s="14">
        <v>47</v>
      </c>
      <c r="B52" s="15" t="s">
        <v>88</v>
      </c>
      <c r="C52" s="15" t="s">
        <v>228</v>
      </c>
      <c r="D52" s="16">
        <v>8351456.5500999996</v>
      </c>
      <c r="E52" s="16">
        <v>1391690.4284000001</v>
      </c>
      <c r="F52" s="16">
        <v>412245.29979999998</v>
      </c>
      <c r="G52" s="17">
        <f t="shared" si="0"/>
        <v>10155392.2783</v>
      </c>
      <c r="H52" s="18"/>
      <c r="I52" s="18"/>
      <c r="J52" s="19"/>
      <c r="K52" s="19"/>
      <c r="L52" s="19"/>
      <c r="M52" s="19"/>
      <c r="N52" s="18"/>
      <c r="O52" s="18"/>
      <c r="P52" s="19"/>
      <c r="Q52" s="19"/>
      <c r="R52" s="19"/>
    </row>
    <row r="53" spans="1:18" ht="37.5">
      <c r="A53" s="14">
        <v>48</v>
      </c>
      <c r="B53" s="15" t="s">
        <v>88</v>
      </c>
      <c r="C53" s="15" t="s">
        <v>230</v>
      </c>
      <c r="D53" s="16">
        <v>9085998.0969999991</v>
      </c>
      <c r="E53" s="16">
        <v>1514094.7579999999</v>
      </c>
      <c r="F53" s="16">
        <v>448503.80129999999</v>
      </c>
      <c r="G53" s="17">
        <f t="shared" si="0"/>
        <v>11048596.656300001</v>
      </c>
      <c r="H53" s="18"/>
      <c r="I53" s="18"/>
      <c r="J53" s="19"/>
      <c r="K53" s="19"/>
      <c r="L53" s="19"/>
      <c r="M53" s="19"/>
      <c r="N53" s="18"/>
      <c r="O53" s="18"/>
      <c r="P53" s="19"/>
      <c r="Q53" s="19"/>
      <c r="R53" s="19"/>
    </row>
    <row r="54" spans="1:18" ht="37.5">
      <c r="A54" s="14">
        <v>49</v>
      </c>
      <c r="B54" s="15" t="s">
        <v>88</v>
      </c>
      <c r="C54" s="15" t="s">
        <v>232</v>
      </c>
      <c r="D54" s="16">
        <v>6992835.7329000002</v>
      </c>
      <c r="E54" s="16">
        <v>1165289.2520999999</v>
      </c>
      <c r="F54" s="16">
        <v>345180.9449</v>
      </c>
      <c r="G54" s="17">
        <f t="shared" si="0"/>
        <v>8503305.9298999999</v>
      </c>
      <c r="H54" s="18"/>
      <c r="I54" s="18"/>
      <c r="J54" s="19"/>
      <c r="K54" s="19"/>
      <c r="L54" s="19"/>
      <c r="M54" s="19"/>
      <c r="N54" s="18"/>
      <c r="O54" s="18"/>
      <c r="P54" s="19"/>
      <c r="Q54" s="19"/>
      <c r="R54" s="19"/>
    </row>
    <row r="55" spans="1:18" ht="37.5">
      <c r="A55" s="14">
        <v>50</v>
      </c>
      <c r="B55" s="15" t="s">
        <v>88</v>
      </c>
      <c r="C55" s="15" t="s">
        <v>234</v>
      </c>
      <c r="D55" s="16">
        <v>8271268.1045000004</v>
      </c>
      <c r="E55" s="16">
        <v>1378327.7903</v>
      </c>
      <c r="F55" s="16">
        <v>408287.03100000002</v>
      </c>
      <c r="G55" s="17">
        <f t="shared" si="0"/>
        <v>10057882.925799999</v>
      </c>
      <c r="H55" s="18"/>
      <c r="I55" s="18"/>
      <c r="J55" s="19"/>
      <c r="K55" s="19"/>
      <c r="L55" s="19"/>
      <c r="M55" s="19"/>
      <c r="N55" s="18"/>
      <c r="O55" s="18"/>
      <c r="P55" s="19"/>
      <c r="Q55" s="19"/>
      <c r="R55" s="19"/>
    </row>
    <row r="56" spans="1:18" ht="37.5">
      <c r="A56" s="14">
        <v>51</v>
      </c>
      <c r="B56" s="15" t="s">
        <v>88</v>
      </c>
      <c r="C56" s="15" t="s">
        <v>236</v>
      </c>
      <c r="D56" s="16">
        <v>8273600.1316</v>
      </c>
      <c r="E56" s="16">
        <v>1378716.4003000001</v>
      </c>
      <c r="F56" s="16">
        <v>408402.1447</v>
      </c>
      <c r="G56" s="17">
        <f t="shared" si="0"/>
        <v>10060718.6766</v>
      </c>
      <c r="H56" s="18"/>
      <c r="I56" s="18"/>
      <c r="J56" s="19"/>
      <c r="K56" s="19"/>
      <c r="L56" s="19"/>
      <c r="M56" s="19"/>
      <c r="N56" s="18"/>
      <c r="O56" s="18"/>
      <c r="P56" s="19"/>
      <c r="Q56" s="19"/>
      <c r="R56" s="19"/>
    </row>
    <row r="57" spans="1:18" ht="37.5">
      <c r="A57" s="14">
        <v>52</v>
      </c>
      <c r="B57" s="15" t="s">
        <v>88</v>
      </c>
      <c r="C57" s="15" t="s">
        <v>238</v>
      </c>
      <c r="D57" s="16">
        <v>8532987.7486000005</v>
      </c>
      <c r="E57" s="16">
        <v>1421940.868</v>
      </c>
      <c r="F57" s="16">
        <v>421206.05810000002</v>
      </c>
      <c r="G57" s="17">
        <f t="shared" si="0"/>
        <v>10376134.674699999</v>
      </c>
      <c r="H57" s="18"/>
      <c r="I57" s="18"/>
      <c r="J57" s="19"/>
      <c r="K57" s="19"/>
      <c r="L57" s="19"/>
      <c r="M57" s="19"/>
      <c r="N57" s="18"/>
      <c r="O57" s="18"/>
      <c r="P57" s="19"/>
      <c r="Q57" s="19"/>
      <c r="R57" s="19"/>
    </row>
    <row r="58" spans="1:18" ht="37.5">
      <c r="A58" s="14">
        <v>53</v>
      </c>
      <c r="B58" s="15" t="s">
        <v>88</v>
      </c>
      <c r="C58" s="15" t="s">
        <v>240</v>
      </c>
      <c r="D58" s="16">
        <v>7795720.5316000003</v>
      </c>
      <c r="E58" s="16">
        <v>1299082.3315000001</v>
      </c>
      <c r="F58" s="16">
        <v>384813.01179999998</v>
      </c>
      <c r="G58" s="17">
        <f t="shared" si="0"/>
        <v>9479615.8749000002</v>
      </c>
      <c r="H58" s="18"/>
      <c r="I58" s="18"/>
      <c r="J58" s="19"/>
      <c r="K58" s="19"/>
      <c r="L58" s="19"/>
      <c r="M58" s="19"/>
      <c r="N58" s="18"/>
      <c r="O58" s="18"/>
      <c r="P58" s="19"/>
      <c r="Q58" s="19"/>
      <c r="R58" s="19"/>
    </row>
    <row r="59" spans="1:18" ht="37.5">
      <c r="A59" s="14">
        <v>54</v>
      </c>
      <c r="B59" s="15" t="s">
        <v>88</v>
      </c>
      <c r="C59" s="15" t="s">
        <v>242</v>
      </c>
      <c r="D59" s="16">
        <v>7959823.3783999998</v>
      </c>
      <c r="E59" s="16">
        <v>1326428.5027999999</v>
      </c>
      <c r="F59" s="16">
        <v>392913.47029999999</v>
      </c>
      <c r="G59" s="17">
        <f t="shared" si="0"/>
        <v>9679165.3515000008</v>
      </c>
      <c r="H59" s="18"/>
      <c r="I59" s="18"/>
      <c r="J59" s="19"/>
      <c r="K59" s="19"/>
      <c r="L59" s="19"/>
      <c r="M59" s="19"/>
      <c r="N59" s="18"/>
      <c r="O59" s="18"/>
      <c r="P59" s="19"/>
      <c r="Q59" s="19"/>
      <c r="R59" s="19"/>
    </row>
    <row r="60" spans="1:18" ht="37.5">
      <c r="A60" s="14">
        <v>55</v>
      </c>
      <c r="B60" s="15" t="s">
        <v>88</v>
      </c>
      <c r="C60" s="15" t="s">
        <v>244</v>
      </c>
      <c r="D60" s="16">
        <v>7430021.9702000003</v>
      </c>
      <c r="E60" s="16">
        <v>1238142.1608</v>
      </c>
      <c r="F60" s="16">
        <v>366761.36859999999</v>
      </c>
      <c r="G60" s="17">
        <f t="shared" si="0"/>
        <v>9034925.4996000007</v>
      </c>
      <c r="H60" s="18"/>
      <c r="I60" s="18"/>
      <c r="J60" s="19"/>
      <c r="K60" s="19"/>
      <c r="L60" s="19"/>
      <c r="M60" s="19"/>
      <c r="N60" s="18"/>
      <c r="O60" s="18"/>
      <c r="P60" s="19"/>
      <c r="Q60" s="19"/>
      <c r="R60" s="19"/>
    </row>
    <row r="61" spans="1:18" ht="37.5">
      <c r="A61" s="14">
        <v>56</v>
      </c>
      <c r="B61" s="15" t="s">
        <v>88</v>
      </c>
      <c r="C61" s="15" t="s">
        <v>246</v>
      </c>
      <c r="D61" s="16">
        <v>9231093.4658000004</v>
      </c>
      <c r="E61" s="16">
        <v>1538273.5146999999</v>
      </c>
      <c r="F61" s="16">
        <v>455666.0111</v>
      </c>
      <c r="G61" s="17">
        <f t="shared" si="0"/>
        <v>11225032.991599999</v>
      </c>
      <c r="H61" s="18"/>
      <c r="I61" s="18"/>
      <c r="J61" s="19"/>
      <c r="K61" s="19"/>
      <c r="L61" s="19"/>
      <c r="M61" s="19"/>
      <c r="N61" s="18"/>
      <c r="O61" s="18"/>
      <c r="P61" s="19"/>
      <c r="Q61" s="19"/>
      <c r="R61" s="19"/>
    </row>
    <row r="62" spans="1:18" ht="37.5">
      <c r="A62" s="14">
        <v>57</v>
      </c>
      <c r="B62" s="15" t="s">
        <v>88</v>
      </c>
      <c r="C62" s="15" t="s">
        <v>248</v>
      </c>
      <c r="D62" s="16">
        <v>7702664.0297999997</v>
      </c>
      <c r="E62" s="16">
        <v>1283575.3547</v>
      </c>
      <c r="F62" s="16">
        <v>380219.54889999999</v>
      </c>
      <c r="G62" s="17">
        <f t="shared" si="0"/>
        <v>9366458.9333999995</v>
      </c>
      <c r="H62" s="18"/>
      <c r="I62" s="18"/>
      <c r="J62" s="19"/>
      <c r="K62" s="19"/>
      <c r="L62" s="19"/>
      <c r="M62" s="19"/>
      <c r="N62" s="18"/>
      <c r="O62" s="18"/>
      <c r="P62" s="19"/>
      <c r="Q62" s="19"/>
      <c r="R62" s="19"/>
    </row>
    <row r="63" spans="1:18" ht="37.5">
      <c r="A63" s="14">
        <v>58</v>
      </c>
      <c r="B63" s="15" t="s">
        <v>88</v>
      </c>
      <c r="C63" s="15" t="s">
        <v>250</v>
      </c>
      <c r="D63" s="16">
        <v>8104486.8441000003</v>
      </c>
      <c r="E63" s="16">
        <v>1350535.2868999999</v>
      </c>
      <c r="F63" s="16">
        <v>400054.36040000001</v>
      </c>
      <c r="G63" s="17">
        <f t="shared" si="0"/>
        <v>9855076.4913999997</v>
      </c>
      <c r="H63" s="18"/>
      <c r="I63" s="18"/>
      <c r="J63" s="19"/>
      <c r="K63" s="19"/>
      <c r="L63" s="19"/>
      <c r="M63" s="19"/>
      <c r="N63" s="18"/>
      <c r="O63" s="18"/>
      <c r="P63" s="19"/>
      <c r="Q63" s="19"/>
      <c r="R63" s="19"/>
    </row>
    <row r="64" spans="1:18" ht="37.5">
      <c r="A64" s="14">
        <v>59</v>
      </c>
      <c r="B64" s="15" t="s">
        <v>88</v>
      </c>
      <c r="C64" s="15" t="s">
        <v>252</v>
      </c>
      <c r="D64" s="16">
        <v>8429843.4452</v>
      </c>
      <c r="E64" s="16">
        <v>1404752.8554</v>
      </c>
      <c r="F64" s="16">
        <v>416114.64030000003</v>
      </c>
      <c r="G64" s="17">
        <f t="shared" si="0"/>
        <v>10250710.9409</v>
      </c>
      <c r="H64" s="18"/>
      <c r="I64" s="18"/>
      <c r="J64" s="19"/>
      <c r="K64" s="19"/>
      <c r="L64" s="19"/>
      <c r="M64" s="19"/>
      <c r="N64" s="18"/>
      <c r="O64" s="18"/>
      <c r="P64" s="19"/>
      <c r="Q64" s="19"/>
      <c r="R64" s="19"/>
    </row>
    <row r="65" spans="1:18" ht="37.5">
      <c r="A65" s="14">
        <v>60</v>
      </c>
      <c r="B65" s="15" t="s">
        <v>88</v>
      </c>
      <c r="C65" s="15" t="s">
        <v>254</v>
      </c>
      <c r="D65" s="16">
        <v>7245671.0766000003</v>
      </c>
      <c r="E65" s="16">
        <v>1207421.8461</v>
      </c>
      <c r="F65" s="16">
        <v>357661.42440000002</v>
      </c>
      <c r="G65" s="17">
        <f t="shared" si="0"/>
        <v>8810754.3471000008</v>
      </c>
      <c r="H65" s="18"/>
      <c r="I65" s="18"/>
      <c r="J65" s="19"/>
      <c r="K65" s="19"/>
      <c r="L65" s="19"/>
      <c r="M65" s="19"/>
      <c r="N65" s="18"/>
      <c r="O65" s="18"/>
      <c r="P65" s="19"/>
      <c r="Q65" s="19"/>
      <c r="R65" s="19"/>
    </row>
    <row r="66" spans="1:18" ht="37.5">
      <c r="A66" s="14">
        <v>61</v>
      </c>
      <c r="B66" s="15" t="s">
        <v>88</v>
      </c>
      <c r="C66" s="15" t="s">
        <v>256</v>
      </c>
      <c r="D66" s="16">
        <v>7565890.1216000002</v>
      </c>
      <c r="E66" s="16">
        <v>1260783.2899</v>
      </c>
      <c r="F66" s="16">
        <v>373468.10369999998</v>
      </c>
      <c r="G66" s="17">
        <f t="shared" si="0"/>
        <v>9200141.5152000003</v>
      </c>
      <c r="H66" s="18"/>
      <c r="I66" s="18"/>
      <c r="J66" s="19"/>
      <c r="K66" s="19"/>
      <c r="L66" s="19"/>
      <c r="M66" s="19"/>
      <c r="N66" s="18"/>
      <c r="O66" s="18"/>
      <c r="P66" s="19"/>
      <c r="Q66" s="19"/>
      <c r="R66" s="19"/>
    </row>
    <row r="67" spans="1:18" ht="37.5">
      <c r="A67" s="14">
        <v>62</v>
      </c>
      <c r="B67" s="15" t="s">
        <v>88</v>
      </c>
      <c r="C67" s="15" t="s">
        <v>258</v>
      </c>
      <c r="D67" s="16">
        <v>7749599.3561000004</v>
      </c>
      <c r="E67" s="16">
        <v>1291396.6783</v>
      </c>
      <c r="F67" s="16">
        <v>382536.37439999997</v>
      </c>
      <c r="G67" s="17">
        <f t="shared" si="0"/>
        <v>9423532.4088000003</v>
      </c>
      <c r="H67" s="18"/>
      <c r="I67" s="18"/>
      <c r="J67" s="19"/>
      <c r="K67" s="19"/>
      <c r="L67" s="19"/>
      <c r="M67" s="19"/>
      <c r="N67" s="18"/>
      <c r="O67" s="18"/>
      <c r="P67" s="19"/>
      <c r="Q67" s="19"/>
      <c r="R67" s="19"/>
    </row>
    <row r="68" spans="1:18" ht="37.5">
      <c r="A68" s="14">
        <v>63</v>
      </c>
      <c r="B68" s="15" t="s">
        <v>88</v>
      </c>
      <c r="C68" s="15" t="s">
        <v>260</v>
      </c>
      <c r="D68" s="16">
        <v>9130744.7804000005</v>
      </c>
      <c r="E68" s="16">
        <v>1521551.3651999999</v>
      </c>
      <c r="F68" s="16">
        <v>450712.59090000001</v>
      </c>
      <c r="G68" s="17">
        <f t="shared" si="0"/>
        <v>11103008.736500001</v>
      </c>
      <c r="H68" s="18"/>
      <c r="I68" s="18"/>
      <c r="J68" s="19"/>
      <c r="K68" s="19"/>
      <c r="L68" s="19"/>
      <c r="M68" s="19"/>
      <c r="N68" s="18"/>
      <c r="O68" s="18"/>
      <c r="P68" s="19"/>
      <c r="Q68" s="19"/>
      <c r="R68" s="19"/>
    </row>
    <row r="69" spans="1:18" ht="37.5">
      <c r="A69" s="14">
        <v>64</v>
      </c>
      <c r="B69" s="15" t="s">
        <v>88</v>
      </c>
      <c r="C69" s="15" t="s">
        <v>262</v>
      </c>
      <c r="D69" s="16">
        <v>6801553.0382000003</v>
      </c>
      <c r="E69" s="16">
        <v>1133413.8189000001</v>
      </c>
      <c r="F69" s="16">
        <v>335738.83240000001</v>
      </c>
      <c r="G69" s="17">
        <f t="shared" si="0"/>
        <v>8270705.6895000003</v>
      </c>
      <c r="H69" s="18"/>
      <c r="I69" s="18"/>
      <c r="J69" s="19"/>
      <c r="K69" s="19"/>
      <c r="L69" s="19"/>
      <c r="M69" s="19"/>
      <c r="N69" s="18"/>
      <c r="O69" s="18"/>
      <c r="P69" s="19"/>
      <c r="Q69" s="19"/>
      <c r="R69" s="19"/>
    </row>
    <row r="70" spans="1:18" ht="37.5">
      <c r="A70" s="14">
        <v>65</v>
      </c>
      <c r="B70" s="15" t="s">
        <v>88</v>
      </c>
      <c r="C70" s="15" t="s">
        <v>264</v>
      </c>
      <c r="D70" s="16">
        <v>8345561.1217999998</v>
      </c>
      <c r="E70" s="16">
        <v>1390708.0116999999</v>
      </c>
      <c r="F70" s="16">
        <v>411954.2892</v>
      </c>
      <c r="G70" s="17">
        <f t="shared" si="0"/>
        <v>10148223.422700001</v>
      </c>
      <c r="H70" s="18"/>
      <c r="I70" s="18"/>
      <c r="J70" s="19"/>
      <c r="K70" s="19"/>
      <c r="L70" s="19"/>
      <c r="M70" s="19"/>
      <c r="N70" s="18"/>
      <c r="O70" s="18"/>
      <c r="P70" s="19"/>
      <c r="Q70" s="19"/>
      <c r="R70" s="19"/>
    </row>
    <row r="71" spans="1:18" ht="37.5">
      <c r="A71" s="14">
        <v>66</v>
      </c>
      <c r="B71" s="15" t="s">
        <v>88</v>
      </c>
      <c r="C71" s="15" t="s">
        <v>266</v>
      </c>
      <c r="D71" s="16">
        <v>6803975.1544000003</v>
      </c>
      <c r="E71" s="16">
        <v>1133817.4413999999</v>
      </c>
      <c r="F71" s="16">
        <v>335858.39309999999</v>
      </c>
      <c r="G71" s="17">
        <f t="shared" ref="G71:G134" si="1">D71+E71+F71</f>
        <v>8273650.9889000002</v>
      </c>
      <c r="H71" s="18"/>
      <c r="I71" s="18"/>
      <c r="J71" s="19"/>
      <c r="K71" s="19"/>
      <c r="L71" s="19"/>
      <c r="M71" s="19"/>
      <c r="N71" s="18"/>
      <c r="O71" s="18"/>
      <c r="P71" s="19"/>
      <c r="Q71" s="19"/>
      <c r="R71" s="19"/>
    </row>
    <row r="72" spans="1:18" ht="37.5">
      <c r="A72" s="14">
        <v>67</v>
      </c>
      <c r="B72" s="15" t="s">
        <v>88</v>
      </c>
      <c r="C72" s="15" t="s">
        <v>268</v>
      </c>
      <c r="D72" s="16">
        <v>8873475.8920000009</v>
      </c>
      <c r="E72" s="16">
        <v>1478679.9634</v>
      </c>
      <c r="F72" s="16">
        <v>438013.26240000001</v>
      </c>
      <c r="G72" s="17">
        <f t="shared" si="1"/>
        <v>10790169.117799999</v>
      </c>
      <c r="H72" s="18"/>
      <c r="I72" s="18"/>
      <c r="J72" s="19"/>
      <c r="K72" s="19"/>
      <c r="L72" s="19"/>
      <c r="M72" s="19"/>
      <c r="N72" s="18"/>
      <c r="O72" s="18"/>
      <c r="P72" s="19"/>
      <c r="Q72" s="19"/>
      <c r="R72" s="19"/>
    </row>
    <row r="73" spans="1:18" ht="37.5">
      <c r="A73" s="14">
        <v>68</v>
      </c>
      <c r="B73" s="15" t="s">
        <v>88</v>
      </c>
      <c r="C73" s="15" t="s">
        <v>270</v>
      </c>
      <c r="D73" s="16">
        <v>7342364.4688999997</v>
      </c>
      <c r="E73" s="16">
        <v>1223534.8759000001</v>
      </c>
      <c r="F73" s="16">
        <v>362434.4117</v>
      </c>
      <c r="G73" s="17">
        <f t="shared" si="1"/>
        <v>8928333.7565000001</v>
      </c>
      <c r="H73" s="18"/>
      <c r="I73" s="18"/>
      <c r="J73" s="19"/>
      <c r="K73" s="19"/>
      <c r="L73" s="19"/>
      <c r="M73" s="19"/>
      <c r="N73" s="18"/>
      <c r="O73" s="18"/>
      <c r="P73" s="19"/>
      <c r="Q73" s="19"/>
      <c r="R73" s="19"/>
    </row>
    <row r="74" spans="1:18" ht="37.5">
      <c r="A74" s="14">
        <v>69</v>
      </c>
      <c r="B74" s="15" t="s">
        <v>88</v>
      </c>
      <c r="C74" s="15" t="s">
        <v>272</v>
      </c>
      <c r="D74" s="16">
        <v>11098341.935000001</v>
      </c>
      <c r="E74" s="16">
        <v>1849432.6288999999</v>
      </c>
      <c r="F74" s="16">
        <v>547837.28689999995</v>
      </c>
      <c r="G74" s="17">
        <f t="shared" si="1"/>
        <v>13495611.8508</v>
      </c>
      <c r="H74" s="18"/>
      <c r="I74" s="18"/>
      <c r="J74" s="19"/>
      <c r="K74" s="19"/>
      <c r="L74" s="19"/>
      <c r="M74" s="19"/>
      <c r="N74" s="18"/>
      <c r="O74" s="18"/>
      <c r="P74" s="19"/>
      <c r="Q74" s="19"/>
      <c r="R74" s="19"/>
    </row>
    <row r="75" spans="1:18" ht="18.75">
      <c r="A75" s="14">
        <v>70</v>
      </c>
      <c r="B75" s="15" t="s">
        <v>89</v>
      </c>
      <c r="C75" s="15" t="s">
        <v>277</v>
      </c>
      <c r="D75" s="16">
        <v>12483167.677200001</v>
      </c>
      <c r="E75" s="16">
        <v>2080200.6055999999</v>
      </c>
      <c r="F75" s="16">
        <v>616195.17150000005</v>
      </c>
      <c r="G75" s="17">
        <f t="shared" si="1"/>
        <v>15179563.454299999</v>
      </c>
      <c r="H75" s="18"/>
      <c r="I75" s="18"/>
      <c r="J75" s="19"/>
      <c r="K75" s="19"/>
      <c r="L75" s="19"/>
      <c r="M75" s="19"/>
      <c r="N75" s="18"/>
      <c r="O75" s="18"/>
      <c r="P75" s="19"/>
      <c r="Q75" s="19"/>
      <c r="R75" s="19"/>
    </row>
    <row r="76" spans="1:18" ht="37.5">
      <c r="A76" s="14">
        <v>71</v>
      </c>
      <c r="B76" s="15" t="s">
        <v>89</v>
      </c>
      <c r="C76" s="15" t="s">
        <v>279</v>
      </c>
      <c r="D76" s="16">
        <v>8209641.5340999998</v>
      </c>
      <c r="E76" s="16">
        <v>1368058.3112000001</v>
      </c>
      <c r="F76" s="16">
        <v>405245.01510000002</v>
      </c>
      <c r="G76" s="17">
        <f t="shared" si="1"/>
        <v>9982944.8604000006</v>
      </c>
      <c r="H76" s="18"/>
      <c r="I76" s="18"/>
      <c r="J76" s="19"/>
      <c r="K76" s="19"/>
      <c r="L76" s="19"/>
      <c r="M76" s="19"/>
      <c r="N76" s="18"/>
      <c r="O76" s="18"/>
      <c r="P76" s="19"/>
      <c r="Q76" s="19"/>
      <c r="R76" s="19"/>
    </row>
    <row r="77" spans="1:18" ht="37.5">
      <c r="A77" s="14">
        <v>72</v>
      </c>
      <c r="B77" s="15" t="s">
        <v>89</v>
      </c>
      <c r="C77" s="15" t="s">
        <v>281</v>
      </c>
      <c r="D77" s="16">
        <v>8445399.5175000001</v>
      </c>
      <c r="E77" s="16">
        <v>1407345.1262000001</v>
      </c>
      <c r="F77" s="16">
        <v>416882.52039999998</v>
      </c>
      <c r="G77" s="17">
        <f t="shared" si="1"/>
        <v>10269627.164100001</v>
      </c>
      <c r="H77" s="18"/>
      <c r="I77" s="18"/>
      <c r="J77" s="19"/>
      <c r="K77" s="19"/>
      <c r="L77" s="19"/>
      <c r="M77" s="19"/>
      <c r="N77" s="18"/>
      <c r="O77" s="18"/>
      <c r="P77" s="19"/>
      <c r="Q77" s="19"/>
      <c r="R77" s="19"/>
    </row>
    <row r="78" spans="1:18" ht="18.75">
      <c r="A78" s="14">
        <v>73</v>
      </c>
      <c r="B78" s="15" t="s">
        <v>89</v>
      </c>
      <c r="C78" s="15" t="s">
        <v>283</v>
      </c>
      <c r="D78" s="16">
        <v>10207912.901799999</v>
      </c>
      <c r="E78" s="16">
        <v>1701051.1392999999</v>
      </c>
      <c r="F78" s="16">
        <v>503883.8542</v>
      </c>
      <c r="G78" s="17">
        <f t="shared" si="1"/>
        <v>12412847.895300001</v>
      </c>
      <c r="H78" s="18"/>
      <c r="I78" s="18"/>
      <c r="J78" s="19"/>
      <c r="K78" s="19"/>
      <c r="L78" s="19"/>
      <c r="M78" s="19"/>
      <c r="N78" s="18"/>
      <c r="O78" s="18"/>
      <c r="P78" s="19"/>
      <c r="Q78" s="19"/>
      <c r="R78" s="19"/>
    </row>
    <row r="79" spans="1:18" ht="18.75">
      <c r="A79" s="14">
        <v>74</v>
      </c>
      <c r="B79" s="15" t="s">
        <v>89</v>
      </c>
      <c r="C79" s="15" t="s">
        <v>285</v>
      </c>
      <c r="D79" s="16">
        <v>7752577.7483999999</v>
      </c>
      <c r="E79" s="16">
        <v>1291892.9990000001</v>
      </c>
      <c r="F79" s="16">
        <v>382683.39409999998</v>
      </c>
      <c r="G79" s="17">
        <f t="shared" si="1"/>
        <v>9427154.1414999999</v>
      </c>
      <c r="H79" s="18"/>
      <c r="I79" s="18"/>
      <c r="J79" s="19"/>
      <c r="K79" s="19"/>
      <c r="L79" s="19"/>
      <c r="M79" s="19"/>
      <c r="N79" s="18"/>
      <c r="O79" s="18"/>
      <c r="P79" s="19"/>
      <c r="Q79" s="19"/>
      <c r="R79" s="19"/>
    </row>
    <row r="80" spans="1:18" ht="18.75">
      <c r="A80" s="14">
        <v>75</v>
      </c>
      <c r="B80" s="15" t="s">
        <v>89</v>
      </c>
      <c r="C80" s="15" t="s">
        <v>287</v>
      </c>
      <c r="D80" s="16">
        <v>8924945.7215</v>
      </c>
      <c r="E80" s="16">
        <v>1487256.9187</v>
      </c>
      <c r="F80" s="16">
        <v>440553.9204</v>
      </c>
      <c r="G80" s="17">
        <f t="shared" si="1"/>
        <v>10852756.5606</v>
      </c>
      <c r="H80" s="18"/>
      <c r="I80" s="18"/>
      <c r="J80" s="19"/>
      <c r="K80" s="19"/>
      <c r="L80" s="19"/>
      <c r="M80" s="19"/>
      <c r="N80" s="18"/>
      <c r="O80" s="18"/>
      <c r="P80" s="19"/>
      <c r="Q80" s="19"/>
      <c r="R80" s="19"/>
    </row>
    <row r="81" spans="1:18" ht="18.75">
      <c r="A81" s="14">
        <v>76</v>
      </c>
      <c r="B81" s="15" t="s">
        <v>89</v>
      </c>
      <c r="C81" s="15" t="s">
        <v>289</v>
      </c>
      <c r="D81" s="16">
        <v>8271411.3266000003</v>
      </c>
      <c r="E81" s="16">
        <v>1378351.6568</v>
      </c>
      <c r="F81" s="16">
        <v>408294.10070000001</v>
      </c>
      <c r="G81" s="17">
        <f t="shared" si="1"/>
        <v>10058057.084100001</v>
      </c>
      <c r="H81" s="18"/>
      <c r="I81" s="18"/>
      <c r="J81" s="19"/>
      <c r="K81" s="19"/>
      <c r="L81" s="19"/>
      <c r="M81" s="19"/>
      <c r="N81" s="18"/>
      <c r="O81" s="18"/>
      <c r="P81" s="19"/>
      <c r="Q81" s="19"/>
      <c r="R81" s="19"/>
    </row>
    <row r="82" spans="1:18" ht="18.75">
      <c r="A82" s="14">
        <v>77</v>
      </c>
      <c r="B82" s="15" t="s">
        <v>89</v>
      </c>
      <c r="C82" s="15" t="s">
        <v>291</v>
      </c>
      <c r="D82" s="16">
        <v>7395669.4785000002</v>
      </c>
      <c r="E82" s="16">
        <v>1232417.6464</v>
      </c>
      <c r="F82" s="16">
        <v>365065.6581</v>
      </c>
      <c r="G82" s="17">
        <f t="shared" si="1"/>
        <v>8993152.7829999998</v>
      </c>
      <c r="H82" s="18"/>
      <c r="I82" s="18"/>
      <c r="J82" s="19"/>
      <c r="K82" s="19"/>
      <c r="L82" s="19"/>
      <c r="M82" s="19"/>
      <c r="N82" s="18"/>
      <c r="O82" s="18"/>
      <c r="P82" s="19"/>
      <c r="Q82" s="19"/>
      <c r="R82" s="19"/>
    </row>
    <row r="83" spans="1:18" ht="18.75">
      <c r="A83" s="14">
        <v>78</v>
      </c>
      <c r="B83" s="15" t="s">
        <v>89</v>
      </c>
      <c r="C83" s="15" t="s">
        <v>293</v>
      </c>
      <c r="D83" s="16">
        <v>8214277.2982999999</v>
      </c>
      <c r="E83" s="16">
        <v>1368830.817</v>
      </c>
      <c r="F83" s="16">
        <v>405473.84600000002</v>
      </c>
      <c r="G83" s="17">
        <f t="shared" si="1"/>
        <v>9988581.9613000005</v>
      </c>
      <c r="H83" s="18"/>
      <c r="I83" s="18"/>
      <c r="J83" s="19"/>
      <c r="K83" s="19"/>
      <c r="L83" s="19"/>
      <c r="M83" s="19"/>
      <c r="N83" s="18"/>
      <c r="O83" s="18"/>
      <c r="P83" s="19"/>
      <c r="Q83" s="19"/>
      <c r="R83" s="19"/>
    </row>
    <row r="84" spans="1:18" ht="18.75">
      <c r="A84" s="14">
        <v>79</v>
      </c>
      <c r="B84" s="15" t="s">
        <v>89</v>
      </c>
      <c r="C84" s="15" t="s">
        <v>295</v>
      </c>
      <c r="D84" s="16">
        <v>12995282.797700001</v>
      </c>
      <c r="E84" s="16">
        <v>2165539.6967000002</v>
      </c>
      <c r="F84" s="16">
        <v>641474.24109999998</v>
      </c>
      <c r="G84" s="17">
        <f t="shared" si="1"/>
        <v>15802296.7355</v>
      </c>
      <c r="H84" s="18"/>
      <c r="I84" s="18"/>
      <c r="J84" s="19"/>
      <c r="K84" s="19"/>
      <c r="L84" s="19"/>
      <c r="M84" s="19"/>
      <c r="N84" s="18"/>
      <c r="O84" s="18"/>
      <c r="P84" s="19"/>
      <c r="Q84" s="19"/>
      <c r="R84" s="19"/>
    </row>
    <row r="85" spans="1:18" ht="18.75">
      <c r="A85" s="14">
        <v>80</v>
      </c>
      <c r="B85" s="15" t="s">
        <v>89</v>
      </c>
      <c r="C85" s="15" t="s">
        <v>297</v>
      </c>
      <c r="D85" s="16">
        <v>9031737.2379999999</v>
      </c>
      <c r="E85" s="16">
        <v>1505052.7043999999</v>
      </c>
      <c r="F85" s="16">
        <v>445825.37219999998</v>
      </c>
      <c r="G85" s="17">
        <f t="shared" si="1"/>
        <v>10982615.3146</v>
      </c>
      <c r="H85" s="18"/>
      <c r="I85" s="18"/>
      <c r="J85" s="19"/>
      <c r="K85" s="19"/>
      <c r="L85" s="19"/>
      <c r="M85" s="19"/>
      <c r="N85" s="18"/>
      <c r="O85" s="18"/>
      <c r="P85" s="19"/>
      <c r="Q85" s="19"/>
      <c r="R85" s="19"/>
    </row>
    <row r="86" spans="1:18" ht="18.75">
      <c r="A86" s="14">
        <v>81</v>
      </c>
      <c r="B86" s="15" t="s">
        <v>89</v>
      </c>
      <c r="C86" s="15" t="s">
        <v>299</v>
      </c>
      <c r="D86" s="16">
        <v>11042205.5703</v>
      </c>
      <c r="E86" s="16">
        <v>1840078.0401000001</v>
      </c>
      <c r="F86" s="16">
        <v>545066.27899999998</v>
      </c>
      <c r="G86" s="17">
        <f t="shared" si="1"/>
        <v>13427349.8894</v>
      </c>
      <c r="H86" s="18"/>
      <c r="I86" s="18"/>
      <c r="J86" s="19"/>
      <c r="K86" s="19"/>
      <c r="L86" s="19"/>
      <c r="M86" s="19"/>
      <c r="N86" s="18"/>
      <c r="O86" s="18"/>
      <c r="P86" s="19"/>
      <c r="Q86" s="19"/>
      <c r="R86" s="19"/>
    </row>
    <row r="87" spans="1:18" ht="18.75">
      <c r="A87" s="14">
        <v>82</v>
      </c>
      <c r="B87" s="15" t="s">
        <v>89</v>
      </c>
      <c r="C87" s="15" t="s">
        <v>301</v>
      </c>
      <c r="D87" s="16">
        <v>8113202.6447999999</v>
      </c>
      <c r="E87" s="16">
        <v>1351987.6917999999</v>
      </c>
      <c r="F87" s="16">
        <v>400484.59049999999</v>
      </c>
      <c r="G87" s="17">
        <f t="shared" si="1"/>
        <v>9865674.9271000009</v>
      </c>
      <c r="H87" s="18"/>
      <c r="I87" s="18"/>
      <c r="J87" s="19"/>
      <c r="K87" s="19"/>
      <c r="L87" s="19"/>
      <c r="M87" s="19"/>
      <c r="N87" s="18"/>
      <c r="O87" s="18"/>
      <c r="P87" s="19"/>
      <c r="Q87" s="19"/>
      <c r="R87" s="19"/>
    </row>
    <row r="88" spans="1:18" ht="18.75">
      <c r="A88" s="14">
        <v>83</v>
      </c>
      <c r="B88" s="15" t="s">
        <v>89</v>
      </c>
      <c r="C88" s="15" t="s">
        <v>303</v>
      </c>
      <c r="D88" s="16">
        <v>8044288.6993000004</v>
      </c>
      <c r="E88" s="16">
        <v>1340503.8414</v>
      </c>
      <c r="F88" s="16">
        <v>397082.85450000002</v>
      </c>
      <c r="G88" s="17">
        <f t="shared" si="1"/>
        <v>9781875.3951999992</v>
      </c>
      <c r="H88" s="18"/>
      <c r="I88" s="18"/>
      <c r="J88" s="19"/>
      <c r="K88" s="19"/>
      <c r="L88" s="19"/>
      <c r="M88" s="19"/>
      <c r="N88" s="18"/>
      <c r="O88" s="18"/>
      <c r="P88" s="19"/>
      <c r="Q88" s="19"/>
      <c r="R88" s="19"/>
    </row>
    <row r="89" spans="1:18" ht="18.75">
      <c r="A89" s="14">
        <v>84</v>
      </c>
      <c r="B89" s="15" t="s">
        <v>89</v>
      </c>
      <c r="C89" s="15" t="s">
        <v>305</v>
      </c>
      <c r="D89" s="16">
        <v>9654907.9060999993</v>
      </c>
      <c r="E89" s="16">
        <v>1608898.1413</v>
      </c>
      <c r="F89" s="16">
        <v>476586.3751</v>
      </c>
      <c r="G89" s="17">
        <f t="shared" si="1"/>
        <v>11740392.422499999</v>
      </c>
      <c r="H89" s="18"/>
      <c r="I89" s="18"/>
      <c r="J89" s="19"/>
      <c r="K89" s="19"/>
      <c r="L89" s="19"/>
      <c r="M89" s="19"/>
      <c r="N89" s="18"/>
      <c r="O89" s="18"/>
      <c r="P89" s="19"/>
      <c r="Q89" s="19"/>
      <c r="R89" s="19"/>
    </row>
    <row r="90" spans="1:18" ht="18.75">
      <c r="A90" s="14">
        <v>85</v>
      </c>
      <c r="B90" s="15" t="s">
        <v>89</v>
      </c>
      <c r="C90" s="15" t="s">
        <v>307</v>
      </c>
      <c r="D90" s="16">
        <v>9225537.7126000002</v>
      </c>
      <c r="E90" s="16">
        <v>1537347.7015</v>
      </c>
      <c r="F90" s="16">
        <v>455391.76760000002</v>
      </c>
      <c r="G90" s="17">
        <f t="shared" si="1"/>
        <v>11218277.181700001</v>
      </c>
      <c r="H90" s="18"/>
      <c r="I90" s="18"/>
      <c r="J90" s="19"/>
      <c r="K90" s="19"/>
      <c r="L90" s="19"/>
      <c r="M90" s="19"/>
      <c r="N90" s="18"/>
      <c r="O90" s="18"/>
      <c r="P90" s="19"/>
      <c r="Q90" s="19"/>
      <c r="R90" s="19"/>
    </row>
    <row r="91" spans="1:18" ht="18.75">
      <c r="A91" s="14">
        <v>86</v>
      </c>
      <c r="B91" s="15" t="s">
        <v>89</v>
      </c>
      <c r="C91" s="15" t="s">
        <v>308</v>
      </c>
      <c r="D91" s="16">
        <v>7728452.3672000002</v>
      </c>
      <c r="E91" s="16">
        <v>1287872.7346999999</v>
      </c>
      <c r="F91" s="16">
        <v>381492.51500000001</v>
      </c>
      <c r="G91" s="17">
        <f t="shared" si="1"/>
        <v>9397817.6169000007</v>
      </c>
      <c r="H91" s="18"/>
      <c r="I91" s="18"/>
      <c r="J91" s="19"/>
      <c r="K91" s="19"/>
      <c r="L91" s="19"/>
      <c r="M91" s="19"/>
      <c r="N91" s="18"/>
      <c r="O91" s="18"/>
      <c r="P91" s="19"/>
      <c r="Q91" s="19"/>
      <c r="R91" s="19"/>
    </row>
    <row r="92" spans="1:18" ht="18.75">
      <c r="A92" s="14">
        <v>87</v>
      </c>
      <c r="B92" s="15" t="s">
        <v>89</v>
      </c>
      <c r="C92" s="15" t="s">
        <v>310</v>
      </c>
      <c r="D92" s="16">
        <v>8008084.2319999998</v>
      </c>
      <c r="E92" s="16">
        <v>1334470.7128999999</v>
      </c>
      <c r="F92" s="16">
        <v>395295.72659999999</v>
      </c>
      <c r="G92" s="17">
        <f t="shared" si="1"/>
        <v>9737850.6714999992</v>
      </c>
      <c r="H92" s="18"/>
      <c r="I92" s="18"/>
      <c r="J92" s="19"/>
      <c r="K92" s="19"/>
      <c r="L92" s="19"/>
      <c r="M92" s="19"/>
      <c r="N92" s="18"/>
      <c r="O92" s="18"/>
      <c r="P92" s="19"/>
      <c r="Q92" s="19"/>
      <c r="R92" s="19"/>
    </row>
    <row r="93" spans="1:18" ht="37.5">
      <c r="A93" s="14">
        <v>88</v>
      </c>
      <c r="B93" s="15" t="s">
        <v>89</v>
      </c>
      <c r="C93" s="15" t="s">
        <v>312</v>
      </c>
      <c r="D93" s="16">
        <v>8648051.0172000006</v>
      </c>
      <c r="E93" s="16">
        <v>1441115.0621</v>
      </c>
      <c r="F93" s="16">
        <v>426885.82079999999</v>
      </c>
      <c r="G93" s="17">
        <f t="shared" si="1"/>
        <v>10516051.9001</v>
      </c>
      <c r="H93" s="18"/>
      <c r="I93" s="18"/>
      <c r="J93" s="19"/>
      <c r="K93" s="19"/>
      <c r="L93" s="19"/>
      <c r="M93" s="19"/>
      <c r="N93" s="18"/>
      <c r="O93" s="18"/>
      <c r="P93" s="19"/>
      <c r="Q93" s="19"/>
      <c r="R93" s="19"/>
    </row>
    <row r="94" spans="1:18" ht="37.5">
      <c r="A94" s="14">
        <v>89</v>
      </c>
      <c r="B94" s="15" t="s">
        <v>89</v>
      </c>
      <c r="C94" s="15" t="s">
        <v>314</v>
      </c>
      <c r="D94" s="16">
        <v>8751608.9652999993</v>
      </c>
      <c r="E94" s="16">
        <v>1458372.0046000001</v>
      </c>
      <c r="F94" s="16">
        <v>431997.6569</v>
      </c>
      <c r="G94" s="17">
        <f t="shared" si="1"/>
        <v>10641978.626800001</v>
      </c>
      <c r="H94" s="18"/>
      <c r="I94" s="18"/>
      <c r="J94" s="19"/>
      <c r="K94" s="19"/>
      <c r="L94" s="19"/>
      <c r="M94" s="19"/>
      <c r="N94" s="18"/>
      <c r="O94" s="18"/>
      <c r="P94" s="19"/>
      <c r="Q94" s="19"/>
      <c r="R94" s="19"/>
    </row>
    <row r="95" spans="1:18" ht="18.75">
      <c r="A95" s="14">
        <v>90</v>
      </c>
      <c r="B95" s="15" t="s">
        <v>89</v>
      </c>
      <c r="C95" s="15" t="s">
        <v>316</v>
      </c>
      <c r="D95" s="16">
        <v>8402833.3694000002</v>
      </c>
      <c r="E95" s="16">
        <v>1400251.8844000001</v>
      </c>
      <c r="F95" s="16">
        <v>414781.36670000001</v>
      </c>
      <c r="G95" s="17">
        <f t="shared" si="1"/>
        <v>10217866.6205</v>
      </c>
      <c r="H95" s="18"/>
      <c r="I95" s="18"/>
      <c r="J95" s="19"/>
      <c r="K95" s="19"/>
      <c r="L95" s="19"/>
      <c r="M95" s="19"/>
      <c r="N95" s="18"/>
      <c r="O95" s="18"/>
      <c r="P95" s="19"/>
      <c r="Q95" s="19"/>
      <c r="R95" s="19"/>
    </row>
    <row r="96" spans="1:18" ht="18.75">
      <c r="A96" s="14">
        <v>91</v>
      </c>
      <c r="B96" s="15" t="s">
        <v>90</v>
      </c>
      <c r="C96" s="15" t="s">
        <v>321</v>
      </c>
      <c r="D96" s="16">
        <v>14168085.4914</v>
      </c>
      <c r="E96" s="16">
        <v>2360976.0584</v>
      </c>
      <c r="F96" s="16">
        <v>699366.22620000003</v>
      </c>
      <c r="G96" s="17">
        <f t="shared" si="1"/>
        <v>17228427.776000001</v>
      </c>
      <c r="H96" s="18"/>
      <c r="I96" s="18"/>
      <c r="J96" s="19"/>
      <c r="K96" s="19"/>
      <c r="L96" s="19"/>
      <c r="M96" s="19"/>
      <c r="N96" s="18"/>
      <c r="O96" s="18"/>
      <c r="P96" s="19"/>
      <c r="Q96" s="19"/>
      <c r="R96" s="19"/>
    </row>
    <row r="97" spans="1:18" ht="18.75">
      <c r="A97" s="14">
        <v>92</v>
      </c>
      <c r="B97" s="15" t="s">
        <v>90</v>
      </c>
      <c r="C97" s="15" t="s">
        <v>90</v>
      </c>
      <c r="D97" s="16">
        <v>17109455.4331</v>
      </c>
      <c r="E97" s="16">
        <v>2851127.2518000002</v>
      </c>
      <c r="F97" s="16">
        <v>844558.37639999995</v>
      </c>
      <c r="G97" s="17">
        <f t="shared" si="1"/>
        <v>20805141.061299998</v>
      </c>
      <c r="H97" s="18"/>
      <c r="I97" s="18"/>
      <c r="J97" s="19"/>
      <c r="K97" s="19"/>
      <c r="L97" s="19"/>
      <c r="M97" s="19"/>
      <c r="N97" s="18"/>
      <c r="O97" s="18"/>
      <c r="P97" s="19"/>
      <c r="Q97" s="19"/>
      <c r="R97" s="19"/>
    </row>
    <row r="98" spans="1:18" ht="18.75">
      <c r="A98" s="14">
        <v>93</v>
      </c>
      <c r="B98" s="15" t="s">
        <v>90</v>
      </c>
      <c r="C98" s="15" t="s">
        <v>324</v>
      </c>
      <c r="D98" s="16">
        <v>7482759.8782000002</v>
      </c>
      <c r="E98" s="16">
        <v>1246930.4291999999</v>
      </c>
      <c r="F98" s="16">
        <v>369364.62170000002</v>
      </c>
      <c r="G98" s="17">
        <f t="shared" si="1"/>
        <v>9099054.9290999994</v>
      </c>
      <c r="H98" s="18"/>
      <c r="I98" s="18"/>
      <c r="J98" s="19"/>
      <c r="K98" s="19"/>
      <c r="L98" s="19"/>
      <c r="M98" s="19"/>
      <c r="N98" s="18"/>
      <c r="O98" s="18"/>
      <c r="P98" s="19"/>
      <c r="Q98" s="19"/>
      <c r="R98" s="19"/>
    </row>
    <row r="99" spans="1:18" ht="18.75">
      <c r="A99" s="14">
        <v>94</v>
      </c>
      <c r="B99" s="15" t="s">
        <v>90</v>
      </c>
      <c r="C99" s="15" t="s">
        <v>326</v>
      </c>
      <c r="D99" s="16">
        <v>8843399.5947999991</v>
      </c>
      <c r="E99" s="16">
        <v>1473668.0359</v>
      </c>
      <c r="F99" s="16">
        <v>436528.63370000001</v>
      </c>
      <c r="G99" s="17">
        <f t="shared" si="1"/>
        <v>10753596.2644</v>
      </c>
      <c r="H99" s="18"/>
      <c r="I99" s="18"/>
      <c r="J99" s="19"/>
      <c r="K99" s="19"/>
      <c r="L99" s="19"/>
      <c r="M99" s="19"/>
      <c r="N99" s="18"/>
      <c r="O99" s="18"/>
      <c r="P99" s="19"/>
      <c r="Q99" s="19"/>
      <c r="R99" s="19"/>
    </row>
    <row r="100" spans="1:18" ht="18.75">
      <c r="A100" s="14">
        <v>95</v>
      </c>
      <c r="B100" s="15" t="s">
        <v>90</v>
      </c>
      <c r="C100" s="15" t="s">
        <v>328</v>
      </c>
      <c r="D100" s="16">
        <v>11218216.5831</v>
      </c>
      <c r="E100" s="16">
        <v>1869408.5935</v>
      </c>
      <c r="F100" s="16">
        <v>553754.54940000002</v>
      </c>
      <c r="G100" s="17">
        <f t="shared" si="1"/>
        <v>13641379.726</v>
      </c>
      <c r="H100" s="18"/>
      <c r="I100" s="18"/>
      <c r="J100" s="19"/>
      <c r="K100" s="19"/>
      <c r="L100" s="19"/>
      <c r="M100" s="19"/>
      <c r="N100" s="18"/>
      <c r="O100" s="18"/>
      <c r="P100" s="19"/>
      <c r="Q100" s="19"/>
      <c r="R100" s="19"/>
    </row>
    <row r="101" spans="1:18" ht="18.75">
      <c r="A101" s="14">
        <v>96</v>
      </c>
      <c r="B101" s="15" t="s">
        <v>90</v>
      </c>
      <c r="C101" s="15" t="s">
        <v>330</v>
      </c>
      <c r="D101" s="16">
        <v>7428532.0794000002</v>
      </c>
      <c r="E101" s="16">
        <v>1237893.8848000001</v>
      </c>
      <c r="F101" s="16">
        <v>366687.82449999999</v>
      </c>
      <c r="G101" s="17">
        <f t="shared" si="1"/>
        <v>9033113.7886999995</v>
      </c>
      <c r="H101" s="18"/>
      <c r="I101" s="18"/>
      <c r="J101" s="19"/>
      <c r="K101" s="19"/>
      <c r="L101" s="19"/>
      <c r="M101" s="19"/>
      <c r="N101" s="18"/>
      <c r="O101" s="18"/>
      <c r="P101" s="19"/>
      <c r="Q101" s="19"/>
      <c r="R101" s="19"/>
    </row>
    <row r="102" spans="1:18" ht="18.75">
      <c r="A102" s="14">
        <v>97</v>
      </c>
      <c r="B102" s="15" t="s">
        <v>90</v>
      </c>
      <c r="C102" s="15" t="s">
        <v>332</v>
      </c>
      <c r="D102" s="16">
        <v>11851271.485200001</v>
      </c>
      <c r="E102" s="16">
        <v>1974901.1435</v>
      </c>
      <c r="F102" s="16">
        <v>585003.45860000001</v>
      </c>
      <c r="G102" s="17">
        <f t="shared" si="1"/>
        <v>14411176.087300001</v>
      </c>
      <c r="H102" s="18"/>
      <c r="I102" s="18"/>
      <c r="J102" s="19"/>
      <c r="K102" s="19"/>
      <c r="L102" s="19"/>
      <c r="M102" s="19"/>
      <c r="N102" s="18"/>
      <c r="O102" s="18"/>
      <c r="P102" s="19"/>
      <c r="Q102" s="19"/>
      <c r="R102" s="19"/>
    </row>
    <row r="103" spans="1:18" ht="18.75">
      <c r="A103" s="14">
        <v>98</v>
      </c>
      <c r="B103" s="15" t="s">
        <v>90</v>
      </c>
      <c r="C103" s="15" t="s">
        <v>334</v>
      </c>
      <c r="D103" s="16">
        <v>11963513.169199999</v>
      </c>
      <c r="E103" s="16">
        <v>1993605.1476</v>
      </c>
      <c r="F103" s="16">
        <v>590543.94200000004</v>
      </c>
      <c r="G103" s="17">
        <f t="shared" si="1"/>
        <v>14547662.2588</v>
      </c>
      <c r="H103" s="18"/>
      <c r="I103" s="18"/>
      <c r="J103" s="19"/>
      <c r="K103" s="19"/>
      <c r="L103" s="19"/>
      <c r="M103" s="19"/>
      <c r="N103" s="18"/>
      <c r="O103" s="18"/>
      <c r="P103" s="19"/>
      <c r="Q103" s="19"/>
      <c r="R103" s="19"/>
    </row>
    <row r="104" spans="1:18" ht="18.75">
      <c r="A104" s="14">
        <v>99</v>
      </c>
      <c r="B104" s="15" t="s">
        <v>90</v>
      </c>
      <c r="C104" s="15" t="s">
        <v>336</v>
      </c>
      <c r="D104" s="16">
        <v>8415007.3443999998</v>
      </c>
      <c r="E104" s="16">
        <v>1402280.561</v>
      </c>
      <c r="F104" s="16">
        <v>415382.29940000002</v>
      </c>
      <c r="G104" s="17">
        <f t="shared" si="1"/>
        <v>10232670.2048</v>
      </c>
      <c r="H104" s="18"/>
      <c r="I104" s="18"/>
      <c r="J104" s="19"/>
      <c r="K104" s="19"/>
      <c r="L104" s="19"/>
      <c r="M104" s="19"/>
      <c r="N104" s="18"/>
      <c r="O104" s="18"/>
      <c r="P104" s="19"/>
      <c r="Q104" s="19"/>
      <c r="R104" s="19"/>
    </row>
    <row r="105" spans="1:18" ht="18.75">
      <c r="A105" s="14">
        <v>100</v>
      </c>
      <c r="B105" s="15" t="s">
        <v>90</v>
      </c>
      <c r="C105" s="15" t="s">
        <v>337</v>
      </c>
      <c r="D105" s="16">
        <v>9637639.3043000009</v>
      </c>
      <c r="E105" s="16">
        <v>1606020.4938000001</v>
      </c>
      <c r="F105" s="16">
        <v>475733.96090000001</v>
      </c>
      <c r="G105" s="17">
        <f t="shared" si="1"/>
        <v>11719393.759</v>
      </c>
      <c r="H105" s="18"/>
      <c r="I105" s="18"/>
      <c r="J105" s="19"/>
      <c r="K105" s="19"/>
      <c r="L105" s="19"/>
      <c r="M105" s="19"/>
      <c r="N105" s="18"/>
      <c r="O105" s="18"/>
      <c r="P105" s="19"/>
      <c r="Q105" s="19"/>
      <c r="R105" s="19"/>
    </row>
    <row r="106" spans="1:18" ht="18.75">
      <c r="A106" s="14">
        <v>101</v>
      </c>
      <c r="B106" s="15" t="s">
        <v>90</v>
      </c>
      <c r="C106" s="15" t="s">
        <v>339</v>
      </c>
      <c r="D106" s="16">
        <v>7457300.5593999997</v>
      </c>
      <c r="E106" s="16">
        <v>1242687.8770000001</v>
      </c>
      <c r="F106" s="16">
        <v>368107.89669999998</v>
      </c>
      <c r="G106" s="17">
        <f t="shared" si="1"/>
        <v>9068096.3331000004</v>
      </c>
      <c r="H106" s="18"/>
      <c r="I106" s="18"/>
      <c r="J106" s="19"/>
      <c r="K106" s="19"/>
      <c r="L106" s="19"/>
      <c r="M106" s="19"/>
      <c r="N106" s="18"/>
      <c r="O106" s="18"/>
      <c r="P106" s="19"/>
      <c r="Q106" s="19"/>
      <c r="R106" s="19"/>
    </row>
    <row r="107" spans="1:18" ht="18.75">
      <c r="A107" s="14">
        <v>102</v>
      </c>
      <c r="B107" s="15" t="s">
        <v>90</v>
      </c>
      <c r="C107" s="15" t="s">
        <v>341</v>
      </c>
      <c r="D107" s="16">
        <v>11548407</v>
      </c>
      <c r="E107" s="16">
        <v>1924431.6712</v>
      </c>
      <c r="F107" s="16">
        <v>570053.43649999995</v>
      </c>
      <c r="G107" s="17">
        <f t="shared" si="1"/>
        <v>14042892.1077</v>
      </c>
      <c r="H107" s="18"/>
      <c r="I107" s="18"/>
      <c r="J107" s="19"/>
      <c r="K107" s="19"/>
      <c r="L107" s="19"/>
      <c r="M107" s="19"/>
      <c r="N107" s="18"/>
      <c r="O107" s="18"/>
      <c r="P107" s="19"/>
      <c r="Q107" s="19"/>
      <c r="R107" s="19"/>
    </row>
    <row r="108" spans="1:18" ht="18.75">
      <c r="A108" s="14">
        <v>103</v>
      </c>
      <c r="B108" s="15" t="s">
        <v>90</v>
      </c>
      <c r="C108" s="15" t="s">
        <v>343</v>
      </c>
      <c r="D108" s="16">
        <v>9498013.6262999997</v>
      </c>
      <c r="E108" s="16">
        <v>1582753.2087999999</v>
      </c>
      <c r="F108" s="16">
        <v>468841.74650000001</v>
      </c>
      <c r="G108" s="17">
        <f t="shared" si="1"/>
        <v>11549608.581599999</v>
      </c>
      <c r="H108" s="18"/>
      <c r="I108" s="18"/>
      <c r="J108" s="19"/>
      <c r="K108" s="19"/>
      <c r="L108" s="19"/>
      <c r="M108" s="19"/>
      <c r="N108" s="18"/>
      <c r="O108" s="18"/>
      <c r="P108" s="19"/>
      <c r="Q108" s="19"/>
      <c r="R108" s="19"/>
    </row>
    <row r="109" spans="1:18" ht="18.75">
      <c r="A109" s="14">
        <v>104</v>
      </c>
      <c r="B109" s="15" t="s">
        <v>90</v>
      </c>
      <c r="C109" s="15" t="s">
        <v>345</v>
      </c>
      <c r="D109" s="16">
        <v>11090693.403000001</v>
      </c>
      <c r="E109" s="16">
        <v>1848158.0741000001</v>
      </c>
      <c r="F109" s="16">
        <v>547459.73939999996</v>
      </c>
      <c r="G109" s="17">
        <f t="shared" si="1"/>
        <v>13486311.216499999</v>
      </c>
      <c r="H109" s="18"/>
      <c r="I109" s="18"/>
      <c r="J109" s="19"/>
      <c r="K109" s="19"/>
      <c r="L109" s="19"/>
      <c r="M109" s="19"/>
      <c r="N109" s="18"/>
      <c r="O109" s="18"/>
      <c r="P109" s="19"/>
      <c r="Q109" s="19"/>
      <c r="R109" s="19"/>
    </row>
    <row r="110" spans="1:18" ht="18.75">
      <c r="A110" s="14">
        <v>105</v>
      </c>
      <c r="B110" s="15" t="s">
        <v>90</v>
      </c>
      <c r="C110" s="15" t="s">
        <v>347</v>
      </c>
      <c r="D110" s="16">
        <v>14212478.291099999</v>
      </c>
      <c r="E110" s="16">
        <v>2368373.6943000001</v>
      </c>
      <c r="F110" s="16">
        <v>701557.54729999998</v>
      </c>
      <c r="G110" s="17">
        <f t="shared" si="1"/>
        <v>17282409.532699998</v>
      </c>
      <c r="H110" s="18"/>
      <c r="I110" s="18"/>
      <c r="J110" s="19"/>
      <c r="K110" s="19"/>
      <c r="L110" s="19"/>
      <c r="M110" s="19"/>
      <c r="N110" s="18"/>
      <c r="O110" s="18"/>
      <c r="P110" s="19"/>
      <c r="Q110" s="19"/>
      <c r="R110" s="19"/>
    </row>
    <row r="111" spans="1:18" ht="18.75">
      <c r="A111" s="14">
        <v>106</v>
      </c>
      <c r="B111" s="15" t="s">
        <v>90</v>
      </c>
      <c r="C111" s="15" t="s">
        <v>349</v>
      </c>
      <c r="D111" s="16">
        <v>10654812.7333</v>
      </c>
      <c r="E111" s="16">
        <v>1775522.7257000001</v>
      </c>
      <c r="F111" s="16">
        <v>525943.76119999995</v>
      </c>
      <c r="G111" s="17">
        <f t="shared" si="1"/>
        <v>12956279.2202</v>
      </c>
      <c r="H111" s="18"/>
      <c r="I111" s="18"/>
      <c r="J111" s="19"/>
      <c r="K111" s="19"/>
      <c r="L111" s="19"/>
      <c r="M111" s="19"/>
      <c r="N111" s="18"/>
      <c r="O111" s="18"/>
      <c r="P111" s="19"/>
      <c r="Q111" s="19"/>
      <c r="R111" s="19"/>
    </row>
    <row r="112" spans="1:18" ht="37.5">
      <c r="A112" s="14">
        <v>107</v>
      </c>
      <c r="B112" s="15" t="s">
        <v>90</v>
      </c>
      <c r="C112" s="15" t="s">
        <v>351</v>
      </c>
      <c r="D112" s="16">
        <v>10479825.298800001</v>
      </c>
      <c r="E112" s="16">
        <v>1746362.7419</v>
      </c>
      <c r="F112" s="16">
        <v>517306.01679999998</v>
      </c>
      <c r="G112" s="17">
        <f t="shared" si="1"/>
        <v>12743494.057499999</v>
      </c>
      <c r="H112" s="18"/>
      <c r="I112" s="18"/>
      <c r="J112" s="19"/>
      <c r="K112" s="19"/>
      <c r="L112" s="19"/>
      <c r="M112" s="19"/>
      <c r="N112" s="18"/>
      <c r="O112" s="18"/>
      <c r="P112" s="19"/>
      <c r="Q112" s="19"/>
      <c r="R112" s="19"/>
    </row>
    <row r="113" spans="1:18" ht="18.75">
      <c r="A113" s="14">
        <v>108</v>
      </c>
      <c r="B113" s="15" t="s">
        <v>90</v>
      </c>
      <c r="C113" s="15" t="s">
        <v>353</v>
      </c>
      <c r="D113" s="16">
        <v>14737880.1633</v>
      </c>
      <c r="E113" s="16">
        <v>2455926.8955999999</v>
      </c>
      <c r="F113" s="16">
        <v>727492.47869999998</v>
      </c>
      <c r="G113" s="17">
        <f t="shared" si="1"/>
        <v>17921299.537599999</v>
      </c>
      <c r="H113" s="18"/>
      <c r="I113" s="18"/>
      <c r="J113" s="19"/>
      <c r="K113" s="19"/>
      <c r="L113" s="19"/>
      <c r="M113" s="19"/>
      <c r="N113" s="18"/>
      <c r="O113" s="18"/>
      <c r="P113" s="19"/>
      <c r="Q113" s="19"/>
      <c r="R113" s="19"/>
    </row>
    <row r="114" spans="1:18" ht="18.75">
      <c r="A114" s="14">
        <v>109</v>
      </c>
      <c r="B114" s="15" t="s">
        <v>90</v>
      </c>
      <c r="C114" s="15" t="s">
        <v>355</v>
      </c>
      <c r="D114" s="16">
        <v>8202484.9466000004</v>
      </c>
      <c r="E114" s="16">
        <v>1366865.7342999999</v>
      </c>
      <c r="F114" s="16">
        <v>404891.75099999999</v>
      </c>
      <c r="G114" s="17">
        <f t="shared" si="1"/>
        <v>9974242.4319000002</v>
      </c>
      <c r="H114" s="18"/>
      <c r="I114" s="18"/>
      <c r="J114" s="19"/>
      <c r="K114" s="19"/>
      <c r="L114" s="19"/>
      <c r="M114" s="19"/>
      <c r="N114" s="18"/>
      <c r="O114" s="18"/>
      <c r="P114" s="19"/>
      <c r="Q114" s="19"/>
      <c r="R114" s="19"/>
    </row>
    <row r="115" spans="1:18" ht="18.75">
      <c r="A115" s="14">
        <v>110</v>
      </c>
      <c r="B115" s="15" t="s">
        <v>90</v>
      </c>
      <c r="C115" s="15" t="s">
        <v>357</v>
      </c>
      <c r="D115" s="16">
        <v>9178340.5798000004</v>
      </c>
      <c r="E115" s="16">
        <v>1529482.7504</v>
      </c>
      <c r="F115" s="16">
        <v>453062.01870000002</v>
      </c>
      <c r="G115" s="17">
        <f t="shared" si="1"/>
        <v>11160885.3489</v>
      </c>
      <c r="H115" s="18"/>
      <c r="I115" s="18"/>
      <c r="J115" s="19"/>
      <c r="K115" s="19"/>
      <c r="L115" s="19"/>
      <c r="M115" s="19"/>
      <c r="N115" s="18"/>
      <c r="O115" s="18"/>
      <c r="P115" s="19"/>
      <c r="Q115" s="19"/>
      <c r="R115" s="19"/>
    </row>
    <row r="116" spans="1:18" ht="18.75">
      <c r="A116" s="14">
        <v>111</v>
      </c>
      <c r="B116" s="15" t="s">
        <v>91</v>
      </c>
      <c r="C116" s="15" t="s">
        <v>362</v>
      </c>
      <c r="D116" s="16">
        <v>10422687.267100001</v>
      </c>
      <c r="E116" s="16">
        <v>1736841.2350000001</v>
      </c>
      <c r="F116" s="16">
        <v>514485.56439999997</v>
      </c>
      <c r="G116" s="17">
        <f t="shared" si="1"/>
        <v>12674014.066500001</v>
      </c>
      <c r="H116" s="18"/>
      <c r="I116" s="18"/>
      <c r="J116" s="19"/>
      <c r="K116" s="19"/>
      <c r="L116" s="19"/>
      <c r="M116" s="19"/>
      <c r="N116" s="18"/>
      <c r="O116" s="18"/>
      <c r="P116" s="19"/>
      <c r="Q116" s="19"/>
      <c r="R116" s="19"/>
    </row>
    <row r="117" spans="1:18" ht="18.75">
      <c r="A117" s="14">
        <v>112</v>
      </c>
      <c r="B117" s="15" t="s">
        <v>91</v>
      </c>
      <c r="C117" s="15" t="s">
        <v>364</v>
      </c>
      <c r="D117" s="16">
        <v>11965299.021400001</v>
      </c>
      <c r="E117" s="16">
        <v>1993902.7427999999</v>
      </c>
      <c r="F117" s="16">
        <v>590632.09539999999</v>
      </c>
      <c r="G117" s="17">
        <f t="shared" si="1"/>
        <v>14549833.8596</v>
      </c>
      <c r="H117" s="18"/>
      <c r="I117" s="18"/>
      <c r="J117" s="19"/>
      <c r="K117" s="19"/>
      <c r="L117" s="19"/>
      <c r="M117" s="19"/>
      <c r="N117" s="18"/>
      <c r="O117" s="18"/>
      <c r="P117" s="19"/>
      <c r="Q117" s="19"/>
      <c r="R117" s="19"/>
    </row>
    <row r="118" spans="1:18" ht="37.5">
      <c r="A118" s="14">
        <v>113</v>
      </c>
      <c r="B118" s="15" t="s">
        <v>91</v>
      </c>
      <c r="C118" s="15" t="s">
        <v>366</v>
      </c>
      <c r="D118" s="16">
        <v>7962919.2082000002</v>
      </c>
      <c r="E118" s="16">
        <v>1326944.3932</v>
      </c>
      <c r="F118" s="16">
        <v>393066.28690000001</v>
      </c>
      <c r="G118" s="17">
        <f t="shared" si="1"/>
        <v>9682929.8882999998</v>
      </c>
      <c r="H118" s="18"/>
      <c r="I118" s="18"/>
      <c r="J118" s="19"/>
      <c r="K118" s="19"/>
      <c r="L118" s="19"/>
      <c r="M118" s="19"/>
      <c r="N118" s="18"/>
      <c r="O118" s="18"/>
      <c r="P118" s="19"/>
      <c r="Q118" s="19"/>
      <c r="R118" s="19"/>
    </row>
    <row r="119" spans="1:18" ht="18.75">
      <c r="A119" s="14">
        <v>114</v>
      </c>
      <c r="B119" s="15" t="s">
        <v>91</v>
      </c>
      <c r="C119" s="15" t="s">
        <v>368</v>
      </c>
      <c r="D119" s="16">
        <v>9818639.1271000002</v>
      </c>
      <c r="E119" s="16">
        <v>1636182.3847000001</v>
      </c>
      <c r="F119" s="16">
        <v>484668.48940000002</v>
      </c>
      <c r="G119" s="17">
        <f t="shared" si="1"/>
        <v>11939490.0012</v>
      </c>
      <c r="H119" s="18"/>
      <c r="I119" s="18"/>
      <c r="J119" s="19"/>
      <c r="K119" s="19"/>
      <c r="L119" s="19"/>
      <c r="M119" s="19"/>
      <c r="N119" s="18"/>
      <c r="O119" s="18"/>
      <c r="P119" s="19"/>
      <c r="Q119" s="19"/>
      <c r="R119" s="19"/>
    </row>
    <row r="120" spans="1:18" ht="18.75">
      <c r="A120" s="14">
        <v>115</v>
      </c>
      <c r="B120" s="15" t="s">
        <v>91</v>
      </c>
      <c r="C120" s="15" t="s">
        <v>370</v>
      </c>
      <c r="D120" s="16">
        <v>10318533.693399999</v>
      </c>
      <c r="E120" s="16">
        <v>1719485.0371999999</v>
      </c>
      <c r="F120" s="16">
        <v>509344.32699999999</v>
      </c>
      <c r="G120" s="17">
        <f t="shared" si="1"/>
        <v>12547363.057600001</v>
      </c>
      <c r="H120" s="18"/>
      <c r="I120" s="18"/>
      <c r="J120" s="19"/>
      <c r="K120" s="19"/>
      <c r="L120" s="19"/>
      <c r="M120" s="19"/>
      <c r="N120" s="18"/>
      <c r="O120" s="18"/>
      <c r="P120" s="19"/>
      <c r="Q120" s="19"/>
      <c r="R120" s="19"/>
    </row>
    <row r="121" spans="1:18" ht="18.75">
      <c r="A121" s="14">
        <v>116</v>
      </c>
      <c r="B121" s="15" t="s">
        <v>91</v>
      </c>
      <c r="C121" s="15" t="s">
        <v>372</v>
      </c>
      <c r="D121" s="16">
        <v>10144720.4112</v>
      </c>
      <c r="E121" s="16">
        <v>1690520.7146000001</v>
      </c>
      <c r="F121" s="16">
        <v>500764.54109999997</v>
      </c>
      <c r="G121" s="17">
        <f t="shared" si="1"/>
        <v>12336005.6669</v>
      </c>
      <c r="H121" s="18"/>
      <c r="I121" s="18"/>
      <c r="J121" s="19"/>
      <c r="K121" s="19"/>
      <c r="L121" s="19"/>
      <c r="M121" s="19"/>
      <c r="N121" s="18"/>
      <c r="O121" s="18"/>
      <c r="P121" s="19"/>
      <c r="Q121" s="19"/>
      <c r="R121" s="19"/>
    </row>
    <row r="122" spans="1:18" ht="37.5">
      <c r="A122" s="14">
        <v>117</v>
      </c>
      <c r="B122" s="15" t="s">
        <v>91</v>
      </c>
      <c r="C122" s="15" t="s">
        <v>374</v>
      </c>
      <c r="D122" s="16">
        <v>14015625.1711</v>
      </c>
      <c r="E122" s="16">
        <v>2335570.0029000002</v>
      </c>
      <c r="F122" s="16">
        <v>691840.46710000001</v>
      </c>
      <c r="G122" s="17">
        <f t="shared" si="1"/>
        <v>17043035.641100001</v>
      </c>
      <c r="H122" s="18"/>
      <c r="I122" s="18"/>
      <c r="J122" s="19"/>
      <c r="K122" s="19"/>
      <c r="L122" s="19"/>
      <c r="M122" s="19"/>
      <c r="N122" s="18"/>
      <c r="O122" s="18"/>
      <c r="P122" s="19"/>
      <c r="Q122" s="19"/>
      <c r="R122" s="19"/>
    </row>
    <row r="123" spans="1:18" ht="18.75">
      <c r="A123" s="14">
        <v>118</v>
      </c>
      <c r="B123" s="15" t="s">
        <v>91</v>
      </c>
      <c r="C123" s="15" t="s">
        <v>376</v>
      </c>
      <c r="D123" s="16">
        <v>12936945.941400001</v>
      </c>
      <c r="E123" s="16">
        <v>2155818.4169999999</v>
      </c>
      <c r="F123" s="16">
        <v>638594.61230000004</v>
      </c>
      <c r="G123" s="17">
        <f t="shared" si="1"/>
        <v>15731358.970699999</v>
      </c>
      <c r="H123" s="18"/>
      <c r="I123" s="18"/>
      <c r="J123" s="19"/>
      <c r="K123" s="19"/>
      <c r="L123" s="19"/>
      <c r="M123" s="19"/>
      <c r="N123" s="18"/>
      <c r="O123" s="18"/>
      <c r="P123" s="19"/>
      <c r="Q123" s="19"/>
      <c r="R123" s="19"/>
    </row>
    <row r="124" spans="1:18" ht="18.75">
      <c r="A124" s="14">
        <v>119</v>
      </c>
      <c r="B124" s="15" t="s">
        <v>92</v>
      </c>
      <c r="C124" s="15" t="s">
        <v>381</v>
      </c>
      <c r="D124" s="16">
        <v>10308397.6163</v>
      </c>
      <c r="E124" s="16">
        <v>1717795.9568</v>
      </c>
      <c r="F124" s="16">
        <v>508843.98910000001</v>
      </c>
      <c r="G124" s="17">
        <f t="shared" si="1"/>
        <v>12535037.562200001</v>
      </c>
      <c r="H124" s="18"/>
      <c r="I124" s="18"/>
      <c r="J124" s="19"/>
      <c r="K124" s="19"/>
      <c r="L124" s="19"/>
      <c r="M124" s="19"/>
      <c r="N124" s="18"/>
      <c r="O124" s="18"/>
      <c r="P124" s="19"/>
      <c r="Q124" s="19"/>
      <c r="R124" s="19"/>
    </row>
    <row r="125" spans="1:18" ht="18.75">
      <c r="A125" s="14">
        <v>120</v>
      </c>
      <c r="B125" s="15" t="s">
        <v>92</v>
      </c>
      <c r="C125" s="15" t="s">
        <v>383</v>
      </c>
      <c r="D125" s="16">
        <v>9095601.1550999992</v>
      </c>
      <c r="E125" s="16">
        <v>1515695.0159</v>
      </c>
      <c r="F125" s="16">
        <v>448977.82829999999</v>
      </c>
      <c r="G125" s="17">
        <f t="shared" si="1"/>
        <v>11060273.999299999</v>
      </c>
      <c r="H125" s="18"/>
      <c r="I125" s="18"/>
      <c r="J125" s="19"/>
      <c r="K125" s="19"/>
      <c r="L125" s="19"/>
      <c r="M125" s="19"/>
      <c r="N125" s="18"/>
      <c r="O125" s="18"/>
      <c r="P125" s="19"/>
      <c r="Q125" s="19"/>
      <c r="R125" s="19"/>
    </row>
    <row r="126" spans="1:18" ht="18.75">
      <c r="A126" s="14">
        <v>121</v>
      </c>
      <c r="B126" s="15" t="s">
        <v>92</v>
      </c>
      <c r="C126" s="15" t="s">
        <v>385</v>
      </c>
      <c r="D126" s="16">
        <v>8807246.1048000008</v>
      </c>
      <c r="E126" s="16">
        <v>1467643.4023</v>
      </c>
      <c r="F126" s="16">
        <v>434744.0221</v>
      </c>
      <c r="G126" s="17">
        <f t="shared" si="1"/>
        <v>10709633.529200001</v>
      </c>
      <c r="H126" s="18"/>
      <c r="I126" s="18"/>
      <c r="J126" s="19"/>
      <c r="K126" s="19"/>
      <c r="L126" s="19"/>
      <c r="M126" s="19"/>
      <c r="N126" s="18"/>
      <c r="O126" s="18"/>
      <c r="P126" s="19"/>
      <c r="Q126" s="19"/>
      <c r="R126" s="19"/>
    </row>
    <row r="127" spans="1:18" ht="18.75">
      <c r="A127" s="14">
        <v>122</v>
      </c>
      <c r="B127" s="15" t="s">
        <v>92</v>
      </c>
      <c r="C127" s="15" t="s">
        <v>387</v>
      </c>
      <c r="D127" s="16">
        <v>10440875.1361</v>
      </c>
      <c r="E127" s="16">
        <v>1739872.0695</v>
      </c>
      <c r="F127" s="16">
        <v>515383.35550000001</v>
      </c>
      <c r="G127" s="17">
        <f t="shared" si="1"/>
        <v>12696130.561100001</v>
      </c>
      <c r="H127" s="18"/>
      <c r="I127" s="18"/>
      <c r="J127" s="19"/>
      <c r="K127" s="19"/>
      <c r="L127" s="19"/>
      <c r="M127" s="19"/>
      <c r="N127" s="18"/>
      <c r="O127" s="18"/>
      <c r="P127" s="19"/>
      <c r="Q127" s="19"/>
      <c r="R127" s="19"/>
    </row>
    <row r="128" spans="1:18" ht="18.75">
      <c r="A128" s="14">
        <v>123</v>
      </c>
      <c r="B128" s="15" t="s">
        <v>92</v>
      </c>
      <c r="C128" s="15" t="s">
        <v>389</v>
      </c>
      <c r="D128" s="16">
        <v>13550630.3314</v>
      </c>
      <c r="E128" s="16">
        <v>2258083.0562999998</v>
      </c>
      <c r="F128" s="16">
        <v>668887.35270000005</v>
      </c>
      <c r="G128" s="17">
        <f t="shared" si="1"/>
        <v>16477600.7404</v>
      </c>
      <c r="H128" s="18"/>
      <c r="I128" s="18"/>
      <c r="J128" s="19"/>
      <c r="K128" s="19"/>
      <c r="L128" s="19"/>
      <c r="M128" s="19"/>
      <c r="N128" s="18"/>
      <c r="O128" s="18"/>
      <c r="P128" s="19"/>
      <c r="Q128" s="19"/>
      <c r="R128" s="19"/>
    </row>
    <row r="129" spans="1:18" ht="18.75">
      <c r="A129" s="14">
        <v>124</v>
      </c>
      <c r="B129" s="15" t="s">
        <v>92</v>
      </c>
      <c r="C129" s="15" t="s">
        <v>391</v>
      </c>
      <c r="D129" s="16">
        <v>11071034.819</v>
      </c>
      <c r="E129" s="16">
        <v>1844882.159</v>
      </c>
      <c r="F129" s="16">
        <v>546489.35080000001</v>
      </c>
      <c r="G129" s="17">
        <f t="shared" si="1"/>
        <v>13462406.3288</v>
      </c>
      <c r="H129" s="18"/>
      <c r="I129" s="18"/>
      <c r="J129" s="19"/>
      <c r="K129" s="19"/>
      <c r="L129" s="19"/>
      <c r="M129" s="19"/>
      <c r="N129" s="18"/>
      <c r="O129" s="18"/>
      <c r="P129" s="19"/>
      <c r="Q129" s="19"/>
      <c r="R129" s="19"/>
    </row>
    <row r="130" spans="1:18" ht="18.75">
      <c r="A130" s="14">
        <v>125</v>
      </c>
      <c r="B130" s="15" t="s">
        <v>92</v>
      </c>
      <c r="C130" s="15" t="s">
        <v>393</v>
      </c>
      <c r="D130" s="16">
        <v>10501909.99</v>
      </c>
      <c r="E130" s="16">
        <v>1750042.9447000001</v>
      </c>
      <c r="F130" s="16">
        <v>518396.16310000001</v>
      </c>
      <c r="G130" s="17">
        <f t="shared" si="1"/>
        <v>12770349.0978</v>
      </c>
      <c r="H130" s="18"/>
      <c r="I130" s="18"/>
      <c r="J130" s="19"/>
      <c r="K130" s="19"/>
      <c r="L130" s="19"/>
      <c r="M130" s="19"/>
      <c r="N130" s="18"/>
      <c r="O130" s="18"/>
      <c r="P130" s="19"/>
      <c r="Q130" s="19"/>
      <c r="R130" s="19"/>
    </row>
    <row r="131" spans="1:18" ht="18.75">
      <c r="A131" s="14">
        <v>126</v>
      </c>
      <c r="B131" s="15" t="s">
        <v>92</v>
      </c>
      <c r="C131" s="15" t="s">
        <v>395</v>
      </c>
      <c r="D131" s="16">
        <v>9024842.625</v>
      </c>
      <c r="E131" s="16">
        <v>1503903.7830000001</v>
      </c>
      <c r="F131" s="16">
        <v>445485.03980000003</v>
      </c>
      <c r="G131" s="17">
        <f t="shared" si="1"/>
        <v>10974231.447799999</v>
      </c>
      <c r="H131" s="18"/>
      <c r="I131" s="18"/>
      <c r="J131" s="19"/>
      <c r="K131" s="19"/>
      <c r="L131" s="19"/>
      <c r="M131" s="19"/>
      <c r="N131" s="18"/>
      <c r="O131" s="18"/>
      <c r="P131" s="19"/>
      <c r="Q131" s="19"/>
      <c r="R131" s="19"/>
    </row>
    <row r="132" spans="1:18" ht="18.75">
      <c r="A132" s="14">
        <v>127</v>
      </c>
      <c r="B132" s="15" t="s">
        <v>92</v>
      </c>
      <c r="C132" s="15" t="s">
        <v>397</v>
      </c>
      <c r="D132" s="16">
        <v>11400703.909499999</v>
      </c>
      <c r="E132" s="16">
        <v>1899818.3626000001</v>
      </c>
      <c r="F132" s="16">
        <v>562762.50410000002</v>
      </c>
      <c r="G132" s="17">
        <f t="shared" si="1"/>
        <v>13863284.7762</v>
      </c>
      <c r="H132" s="18"/>
      <c r="I132" s="18"/>
      <c r="J132" s="19"/>
      <c r="K132" s="19"/>
      <c r="L132" s="19"/>
      <c r="M132" s="19"/>
      <c r="N132" s="18"/>
      <c r="O132" s="18"/>
      <c r="P132" s="19"/>
      <c r="Q132" s="19"/>
      <c r="R132" s="19"/>
    </row>
    <row r="133" spans="1:18" ht="18.75">
      <c r="A133" s="14">
        <v>128</v>
      </c>
      <c r="B133" s="15" t="s">
        <v>92</v>
      </c>
      <c r="C133" s="15" t="s">
        <v>399</v>
      </c>
      <c r="D133" s="16">
        <v>10786358.334000001</v>
      </c>
      <c r="E133" s="16">
        <v>1797443.5430999999</v>
      </c>
      <c r="F133" s="16">
        <v>532437.12620000006</v>
      </c>
      <c r="G133" s="17">
        <f t="shared" si="1"/>
        <v>13116239.0033</v>
      </c>
      <c r="H133" s="18"/>
      <c r="I133" s="18"/>
      <c r="J133" s="19"/>
      <c r="K133" s="19"/>
      <c r="L133" s="19"/>
      <c r="M133" s="19"/>
      <c r="N133" s="18"/>
      <c r="O133" s="18"/>
      <c r="P133" s="19"/>
      <c r="Q133" s="19"/>
      <c r="R133" s="19"/>
    </row>
    <row r="134" spans="1:18" ht="18.75">
      <c r="A134" s="14">
        <v>129</v>
      </c>
      <c r="B134" s="15" t="s">
        <v>92</v>
      </c>
      <c r="C134" s="15" t="s">
        <v>401</v>
      </c>
      <c r="D134" s="16">
        <v>12349660.414899999</v>
      </c>
      <c r="E134" s="16">
        <v>2057952.8961</v>
      </c>
      <c r="F134" s="16">
        <v>609604.97479999997</v>
      </c>
      <c r="G134" s="17">
        <f t="shared" si="1"/>
        <v>15017218.285800001</v>
      </c>
      <c r="H134" s="18"/>
      <c r="I134" s="18"/>
      <c r="J134" s="19"/>
      <c r="K134" s="19"/>
      <c r="L134" s="19"/>
      <c r="M134" s="19"/>
      <c r="N134" s="18"/>
      <c r="O134" s="18"/>
      <c r="P134" s="19"/>
      <c r="Q134" s="19"/>
      <c r="R134" s="19"/>
    </row>
    <row r="135" spans="1:18" ht="18.75">
      <c r="A135" s="14">
        <v>130</v>
      </c>
      <c r="B135" s="15" t="s">
        <v>92</v>
      </c>
      <c r="C135" s="15" t="s">
        <v>403</v>
      </c>
      <c r="D135" s="16">
        <v>9483811.7913000006</v>
      </c>
      <c r="E135" s="16">
        <v>1580386.6087</v>
      </c>
      <c r="F135" s="16">
        <v>468140.71429999999</v>
      </c>
      <c r="G135" s="17">
        <f t="shared" ref="G135:G198" si="2">D135+E135+F135</f>
        <v>11532339.1143</v>
      </c>
      <c r="H135" s="18"/>
      <c r="I135" s="18"/>
      <c r="J135" s="19"/>
      <c r="K135" s="19"/>
      <c r="L135" s="19"/>
      <c r="M135" s="19"/>
      <c r="N135" s="18"/>
      <c r="O135" s="18"/>
      <c r="P135" s="19"/>
      <c r="Q135" s="19"/>
      <c r="R135" s="19"/>
    </row>
    <row r="136" spans="1:18" ht="18.75">
      <c r="A136" s="14">
        <v>131</v>
      </c>
      <c r="B136" s="15" t="s">
        <v>92</v>
      </c>
      <c r="C136" s="15" t="s">
        <v>405</v>
      </c>
      <c r="D136" s="16">
        <v>11392287.064200001</v>
      </c>
      <c r="E136" s="16">
        <v>1898415.7757000001</v>
      </c>
      <c r="F136" s="16">
        <v>562347.03110000002</v>
      </c>
      <c r="G136" s="17">
        <f t="shared" si="2"/>
        <v>13853049.870999999</v>
      </c>
      <c r="H136" s="18"/>
      <c r="I136" s="18"/>
      <c r="J136" s="19"/>
      <c r="K136" s="19"/>
      <c r="L136" s="19"/>
      <c r="M136" s="19"/>
      <c r="N136" s="18"/>
      <c r="O136" s="18"/>
      <c r="P136" s="19"/>
      <c r="Q136" s="19"/>
      <c r="R136" s="19"/>
    </row>
    <row r="137" spans="1:18" ht="18.75">
      <c r="A137" s="14">
        <v>132</v>
      </c>
      <c r="B137" s="15" t="s">
        <v>92</v>
      </c>
      <c r="C137" s="15" t="s">
        <v>407</v>
      </c>
      <c r="D137" s="16">
        <v>8415528.0394000001</v>
      </c>
      <c r="E137" s="16">
        <v>1402367.3299</v>
      </c>
      <c r="F137" s="16">
        <v>415408.00199999998</v>
      </c>
      <c r="G137" s="17">
        <f t="shared" si="2"/>
        <v>10233303.371300001</v>
      </c>
      <c r="H137" s="18"/>
      <c r="I137" s="18"/>
      <c r="J137" s="19"/>
      <c r="K137" s="19"/>
      <c r="L137" s="19"/>
      <c r="M137" s="19"/>
      <c r="N137" s="18"/>
      <c r="O137" s="18"/>
      <c r="P137" s="19"/>
      <c r="Q137" s="19"/>
      <c r="R137" s="19"/>
    </row>
    <row r="138" spans="1:18" ht="18.75">
      <c r="A138" s="14">
        <v>133</v>
      </c>
      <c r="B138" s="15" t="s">
        <v>92</v>
      </c>
      <c r="C138" s="15" t="s">
        <v>409</v>
      </c>
      <c r="D138" s="16">
        <v>8840690.2763</v>
      </c>
      <c r="E138" s="16">
        <v>1473216.5538000001</v>
      </c>
      <c r="F138" s="16">
        <v>436394.89610000001</v>
      </c>
      <c r="G138" s="17">
        <f t="shared" si="2"/>
        <v>10750301.726199999</v>
      </c>
      <c r="H138" s="18"/>
      <c r="I138" s="18"/>
      <c r="J138" s="19"/>
      <c r="K138" s="19"/>
      <c r="L138" s="19"/>
      <c r="M138" s="19"/>
      <c r="N138" s="18"/>
      <c r="O138" s="18"/>
      <c r="P138" s="19"/>
      <c r="Q138" s="19"/>
      <c r="R138" s="19"/>
    </row>
    <row r="139" spans="1:18" ht="18.75">
      <c r="A139" s="14">
        <v>134</v>
      </c>
      <c r="B139" s="15" t="s">
        <v>92</v>
      </c>
      <c r="C139" s="15" t="s">
        <v>411</v>
      </c>
      <c r="D139" s="16">
        <v>8063787.6809999999</v>
      </c>
      <c r="E139" s="16">
        <v>1343753.1603000001</v>
      </c>
      <c r="F139" s="16">
        <v>398045.36489999999</v>
      </c>
      <c r="G139" s="17">
        <f t="shared" si="2"/>
        <v>9805586.2061999999</v>
      </c>
      <c r="H139" s="18"/>
      <c r="I139" s="18"/>
      <c r="J139" s="19"/>
      <c r="K139" s="19"/>
      <c r="L139" s="19"/>
      <c r="M139" s="19"/>
      <c r="N139" s="18"/>
      <c r="O139" s="18"/>
      <c r="P139" s="19"/>
      <c r="Q139" s="19"/>
      <c r="R139" s="19"/>
    </row>
    <row r="140" spans="1:18" ht="18.75">
      <c r="A140" s="14">
        <v>135</v>
      </c>
      <c r="B140" s="15" t="s">
        <v>92</v>
      </c>
      <c r="C140" s="15" t="s">
        <v>413</v>
      </c>
      <c r="D140" s="16">
        <v>10203154.804099999</v>
      </c>
      <c r="E140" s="16">
        <v>1700258.2478</v>
      </c>
      <c r="F140" s="16">
        <v>503648.98460000003</v>
      </c>
      <c r="G140" s="17">
        <f t="shared" si="2"/>
        <v>12407062.036499999</v>
      </c>
      <c r="H140" s="18"/>
      <c r="I140" s="18"/>
      <c r="J140" s="19"/>
      <c r="K140" s="19"/>
      <c r="L140" s="19"/>
      <c r="M140" s="19"/>
      <c r="N140" s="18"/>
      <c r="O140" s="18"/>
      <c r="P140" s="19"/>
      <c r="Q140" s="19"/>
      <c r="R140" s="19"/>
    </row>
    <row r="141" spans="1:18" ht="18.75">
      <c r="A141" s="14">
        <v>136</v>
      </c>
      <c r="B141" s="15" t="s">
        <v>92</v>
      </c>
      <c r="C141" s="15" t="s">
        <v>415</v>
      </c>
      <c r="D141" s="16">
        <v>9561392.8507000003</v>
      </c>
      <c r="E141" s="16">
        <v>1593314.7509000001</v>
      </c>
      <c r="F141" s="16">
        <v>471970.27710000001</v>
      </c>
      <c r="G141" s="17">
        <f t="shared" si="2"/>
        <v>11626677.878699999</v>
      </c>
      <c r="H141" s="18"/>
      <c r="I141" s="18"/>
      <c r="J141" s="19"/>
      <c r="K141" s="19"/>
      <c r="L141" s="19"/>
      <c r="M141" s="19"/>
      <c r="N141" s="18"/>
      <c r="O141" s="18"/>
      <c r="P141" s="19"/>
      <c r="Q141" s="19"/>
      <c r="R141" s="19"/>
    </row>
    <row r="142" spans="1:18" ht="18.75">
      <c r="A142" s="14">
        <v>137</v>
      </c>
      <c r="B142" s="15" t="s">
        <v>92</v>
      </c>
      <c r="C142" s="15" t="s">
        <v>417</v>
      </c>
      <c r="D142" s="16">
        <v>11198151.0176</v>
      </c>
      <c r="E142" s="16">
        <v>1866064.8587</v>
      </c>
      <c r="F142" s="16">
        <v>552764.07120000001</v>
      </c>
      <c r="G142" s="17">
        <f t="shared" si="2"/>
        <v>13616979.9475</v>
      </c>
      <c r="H142" s="18"/>
      <c r="I142" s="18"/>
      <c r="J142" s="19"/>
      <c r="K142" s="19"/>
      <c r="L142" s="19"/>
      <c r="M142" s="19"/>
      <c r="N142" s="18"/>
      <c r="O142" s="18"/>
      <c r="P142" s="19"/>
      <c r="Q142" s="19"/>
      <c r="R142" s="19"/>
    </row>
    <row r="143" spans="1:18" ht="18.75">
      <c r="A143" s="14">
        <v>138</v>
      </c>
      <c r="B143" s="15" t="s">
        <v>92</v>
      </c>
      <c r="C143" s="15" t="s">
        <v>419</v>
      </c>
      <c r="D143" s="16">
        <v>7761189.3168000001</v>
      </c>
      <c r="E143" s="16">
        <v>1293328.0345000001</v>
      </c>
      <c r="F143" s="16">
        <v>383108.47899999999</v>
      </c>
      <c r="G143" s="17">
        <f t="shared" si="2"/>
        <v>9437625.8302999996</v>
      </c>
      <c r="H143" s="18"/>
      <c r="I143" s="18"/>
      <c r="J143" s="19"/>
      <c r="K143" s="19"/>
      <c r="L143" s="19"/>
      <c r="M143" s="19"/>
      <c r="N143" s="18"/>
      <c r="O143" s="18"/>
      <c r="P143" s="19"/>
      <c r="Q143" s="19"/>
      <c r="R143" s="19"/>
    </row>
    <row r="144" spans="1:18" ht="18.75">
      <c r="A144" s="14">
        <v>139</v>
      </c>
      <c r="B144" s="15" t="s">
        <v>92</v>
      </c>
      <c r="C144" s="15" t="s">
        <v>421</v>
      </c>
      <c r="D144" s="16">
        <v>10612055.278100001</v>
      </c>
      <c r="E144" s="16">
        <v>1768397.6044000001</v>
      </c>
      <c r="F144" s="16">
        <v>523833.16409999999</v>
      </c>
      <c r="G144" s="17">
        <f t="shared" si="2"/>
        <v>12904286.046599999</v>
      </c>
      <c r="H144" s="18"/>
      <c r="I144" s="18"/>
      <c r="J144" s="19"/>
      <c r="K144" s="19"/>
      <c r="L144" s="19"/>
      <c r="M144" s="19"/>
      <c r="N144" s="18"/>
      <c r="O144" s="18"/>
      <c r="P144" s="19"/>
      <c r="Q144" s="19"/>
      <c r="R144" s="19"/>
    </row>
    <row r="145" spans="1:18" ht="18.75">
      <c r="A145" s="14">
        <v>140</v>
      </c>
      <c r="B145" s="15" t="s">
        <v>92</v>
      </c>
      <c r="C145" s="15" t="s">
        <v>423</v>
      </c>
      <c r="D145" s="16">
        <v>10333150.6368</v>
      </c>
      <c r="E145" s="16">
        <v>1721920.8111</v>
      </c>
      <c r="F145" s="16">
        <v>510065.84980000003</v>
      </c>
      <c r="G145" s="17">
        <f t="shared" si="2"/>
        <v>12565137.297700001</v>
      </c>
      <c r="H145" s="18"/>
      <c r="I145" s="18"/>
      <c r="J145" s="19"/>
      <c r="K145" s="19"/>
      <c r="L145" s="19"/>
      <c r="M145" s="19"/>
      <c r="N145" s="18"/>
      <c r="O145" s="18"/>
      <c r="P145" s="19"/>
      <c r="Q145" s="19"/>
      <c r="R145" s="19"/>
    </row>
    <row r="146" spans="1:18" ht="18.75">
      <c r="A146" s="14">
        <v>141</v>
      </c>
      <c r="B146" s="15" t="s">
        <v>92</v>
      </c>
      <c r="C146" s="15" t="s">
        <v>425</v>
      </c>
      <c r="D146" s="16">
        <v>10944634.9101</v>
      </c>
      <c r="E146" s="16">
        <v>1823818.8219999999</v>
      </c>
      <c r="F146" s="16">
        <v>540249.9878</v>
      </c>
      <c r="G146" s="17">
        <f t="shared" si="2"/>
        <v>13308703.719900001</v>
      </c>
      <c r="H146" s="18"/>
      <c r="I146" s="18"/>
      <c r="J146" s="19"/>
      <c r="K146" s="19"/>
      <c r="L146" s="19"/>
      <c r="M146" s="19"/>
      <c r="N146" s="18"/>
      <c r="O146" s="18"/>
      <c r="P146" s="19"/>
      <c r="Q146" s="19"/>
      <c r="R146" s="19"/>
    </row>
    <row r="147" spans="1:18" ht="18.75">
      <c r="A147" s="14">
        <v>142</v>
      </c>
      <c r="B147" s="15" t="s">
        <v>93</v>
      </c>
      <c r="C147" s="15" t="s">
        <v>429</v>
      </c>
      <c r="D147" s="16">
        <v>9191301.4892999995</v>
      </c>
      <c r="E147" s="16">
        <v>1531642.5621</v>
      </c>
      <c r="F147" s="16">
        <v>453701.79619999998</v>
      </c>
      <c r="G147" s="17">
        <f t="shared" si="2"/>
        <v>11176645.8476</v>
      </c>
      <c r="H147" s="18"/>
      <c r="I147" s="18"/>
      <c r="J147" s="19"/>
      <c r="K147" s="19"/>
      <c r="L147" s="19"/>
      <c r="M147" s="19"/>
      <c r="N147" s="18"/>
      <c r="O147" s="18"/>
      <c r="P147" s="19"/>
      <c r="Q147" s="19"/>
      <c r="R147" s="19"/>
    </row>
    <row r="148" spans="1:18" ht="18.75">
      <c r="A148" s="14">
        <v>143</v>
      </c>
      <c r="B148" s="15" t="s">
        <v>93</v>
      </c>
      <c r="C148" s="15" t="s">
        <v>431</v>
      </c>
      <c r="D148" s="16">
        <v>8887652.7647999991</v>
      </c>
      <c r="E148" s="16">
        <v>1481042.4038</v>
      </c>
      <c r="F148" s="16">
        <v>438713.0624</v>
      </c>
      <c r="G148" s="17">
        <f t="shared" si="2"/>
        <v>10807408.231000001</v>
      </c>
      <c r="H148" s="18"/>
      <c r="I148" s="18"/>
      <c r="J148" s="19"/>
      <c r="K148" s="19"/>
      <c r="L148" s="19"/>
      <c r="M148" s="19"/>
      <c r="N148" s="18"/>
      <c r="O148" s="18"/>
      <c r="P148" s="19"/>
      <c r="Q148" s="19"/>
      <c r="R148" s="19"/>
    </row>
    <row r="149" spans="1:18" ht="18.75">
      <c r="A149" s="14">
        <v>144</v>
      </c>
      <c r="B149" s="15" t="s">
        <v>93</v>
      </c>
      <c r="C149" s="15" t="s">
        <v>433</v>
      </c>
      <c r="D149" s="16">
        <v>12468991.8049</v>
      </c>
      <c r="E149" s="16">
        <v>2077838.3319000001</v>
      </c>
      <c r="F149" s="16">
        <v>615495.42090000003</v>
      </c>
      <c r="G149" s="17">
        <f t="shared" si="2"/>
        <v>15162325.557700001</v>
      </c>
      <c r="H149" s="18"/>
      <c r="I149" s="18"/>
      <c r="J149" s="19"/>
      <c r="K149" s="19"/>
      <c r="L149" s="19"/>
      <c r="M149" s="19"/>
      <c r="N149" s="18"/>
      <c r="O149" s="18"/>
      <c r="P149" s="19"/>
      <c r="Q149" s="19"/>
      <c r="R149" s="19"/>
    </row>
    <row r="150" spans="1:18" ht="18.75">
      <c r="A150" s="14">
        <v>145</v>
      </c>
      <c r="B150" s="15" t="s">
        <v>93</v>
      </c>
      <c r="C150" s="15" t="s">
        <v>435</v>
      </c>
      <c r="D150" s="16">
        <v>7182516.3038999997</v>
      </c>
      <c r="E150" s="16">
        <v>1196897.7067</v>
      </c>
      <c r="F150" s="16">
        <v>354543.97320000001</v>
      </c>
      <c r="G150" s="17">
        <f t="shared" si="2"/>
        <v>8733957.9837999996</v>
      </c>
      <c r="H150" s="18"/>
      <c r="I150" s="18"/>
      <c r="J150" s="19"/>
      <c r="K150" s="19"/>
      <c r="L150" s="19"/>
      <c r="M150" s="19"/>
      <c r="N150" s="18"/>
      <c r="O150" s="18"/>
      <c r="P150" s="19"/>
      <c r="Q150" s="19"/>
      <c r="R150" s="19"/>
    </row>
    <row r="151" spans="1:18" ht="18.75">
      <c r="A151" s="14">
        <v>146</v>
      </c>
      <c r="B151" s="15" t="s">
        <v>93</v>
      </c>
      <c r="C151" s="15" t="s">
        <v>437</v>
      </c>
      <c r="D151" s="16">
        <v>9941186.0968999993</v>
      </c>
      <c r="E151" s="16">
        <v>1656603.6661</v>
      </c>
      <c r="F151" s="16">
        <v>490717.66320000001</v>
      </c>
      <c r="G151" s="17">
        <f t="shared" si="2"/>
        <v>12088507.426200001</v>
      </c>
      <c r="H151" s="18"/>
      <c r="I151" s="18"/>
      <c r="J151" s="19"/>
      <c r="K151" s="19"/>
      <c r="L151" s="19"/>
      <c r="M151" s="19"/>
      <c r="N151" s="18"/>
      <c r="O151" s="18"/>
      <c r="P151" s="19"/>
      <c r="Q151" s="19"/>
      <c r="R151" s="19"/>
    </row>
    <row r="152" spans="1:18" ht="18.75">
      <c r="A152" s="14">
        <v>147</v>
      </c>
      <c r="B152" s="15" t="s">
        <v>93</v>
      </c>
      <c r="C152" s="15" t="s">
        <v>439</v>
      </c>
      <c r="D152" s="16">
        <v>7161584.9874</v>
      </c>
      <c r="E152" s="16">
        <v>1193409.7028000001</v>
      </c>
      <c r="F152" s="16">
        <v>353510.7598</v>
      </c>
      <c r="G152" s="17">
        <f t="shared" si="2"/>
        <v>8708505.4499999993</v>
      </c>
      <c r="H152" s="18"/>
      <c r="I152" s="18"/>
      <c r="J152" s="19"/>
      <c r="K152" s="19"/>
      <c r="L152" s="19"/>
      <c r="M152" s="19"/>
      <c r="N152" s="18"/>
      <c r="O152" s="18"/>
      <c r="P152" s="19"/>
      <c r="Q152" s="19"/>
      <c r="R152" s="19"/>
    </row>
    <row r="153" spans="1:18" ht="18.75">
      <c r="A153" s="14">
        <v>148</v>
      </c>
      <c r="B153" s="15" t="s">
        <v>93</v>
      </c>
      <c r="C153" s="15" t="s">
        <v>441</v>
      </c>
      <c r="D153" s="16">
        <v>12005139.922900001</v>
      </c>
      <c r="E153" s="16">
        <v>2000541.8483</v>
      </c>
      <c r="F153" s="16">
        <v>592598.7254</v>
      </c>
      <c r="G153" s="17">
        <f t="shared" si="2"/>
        <v>14598280.4966</v>
      </c>
      <c r="H153" s="18"/>
      <c r="I153" s="18"/>
      <c r="J153" s="19"/>
      <c r="K153" s="19"/>
      <c r="L153" s="19"/>
      <c r="M153" s="19"/>
      <c r="N153" s="18"/>
      <c r="O153" s="18"/>
      <c r="P153" s="19"/>
      <c r="Q153" s="19"/>
      <c r="R153" s="19"/>
    </row>
    <row r="154" spans="1:18" ht="18.75">
      <c r="A154" s="14">
        <v>149</v>
      </c>
      <c r="B154" s="15" t="s">
        <v>93</v>
      </c>
      <c r="C154" s="15" t="s">
        <v>443</v>
      </c>
      <c r="D154" s="16">
        <v>7944587.8273999998</v>
      </c>
      <c r="E154" s="16">
        <v>1323889.6438</v>
      </c>
      <c r="F154" s="16">
        <v>392161.4117</v>
      </c>
      <c r="G154" s="17">
        <f t="shared" si="2"/>
        <v>9660638.8828999996</v>
      </c>
      <c r="H154" s="18"/>
      <c r="I154" s="18"/>
      <c r="J154" s="19"/>
      <c r="K154" s="19"/>
      <c r="L154" s="19"/>
      <c r="M154" s="19"/>
      <c r="N154" s="18"/>
      <c r="O154" s="18"/>
      <c r="P154" s="19"/>
      <c r="Q154" s="19"/>
      <c r="R154" s="19"/>
    </row>
    <row r="155" spans="1:18" ht="18.75">
      <c r="A155" s="14">
        <v>150</v>
      </c>
      <c r="B155" s="15" t="s">
        <v>93</v>
      </c>
      <c r="C155" s="15" t="s">
        <v>445</v>
      </c>
      <c r="D155" s="16">
        <v>9435402.7312000003</v>
      </c>
      <c r="E155" s="16">
        <v>1572319.7013999999</v>
      </c>
      <c r="F155" s="16">
        <v>465751.1422</v>
      </c>
      <c r="G155" s="17">
        <f t="shared" si="2"/>
        <v>11473473.5748</v>
      </c>
      <c r="H155" s="18"/>
      <c r="I155" s="18"/>
      <c r="J155" s="19"/>
      <c r="K155" s="19"/>
      <c r="L155" s="19"/>
      <c r="M155" s="19"/>
      <c r="N155" s="18"/>
      <c r="O155" s="18"/>
      <c r="P155" s="19"/>
      <c r="Q155" s="19"/>
      <c r="R155" s="19"/>
    </row>
    <row r="156" spans="1:18" ht="18.75">
      <c r="A156" s="14">
        <v>151</v>
      </c>
      <c r="B156" s="15" t="s">
        <v>93</v>
      </c>
      <c r="C156" s="15" t="s">
        <v>447</v>
      </c>
      <c r="D156" s="16">
        <v>8042379.2576000001</v>
      </c>
      <c r="E156" s="16">
        <v>1340185.6512</v>
      </c>
      <c r="F156" s="16">
        <v>396988.6005</v>
      </c>
      <c r="G156" s="17">
        <f t="shared" si="2"/>
        <v>9779553.5092999991</v>
      </c>
      <c r="H156" s="18"/>
      <c r="I156" s="18"/>
      <c r="J156" s="19"/>
      <c r="K156" s="19"/>
      <c r="L156" s="19"/>
      <c r="M156" s="19"/>
      <c r="N156" s="18"/>
      <c r="O156" s="18"/>
      <c r="P156" s="19"/>
      <c r="Q156" s="19"/>
      <c r="R156" s="19"/>
    </row>
    <row r="157" spans="1:18" ht="18.75">
      <c r="A157" s="14">
        <v>152</v>
      </c>
      <c r="B157" s="15" t="s">
        <v>93</v>
      </c>
      <c r="C157" s="15" t="s">
        <v>449</v>
      </c>
      <c r="D157" s="16">
        <v>11587440.4877</v>
      </c>
      <c r="E157" s="16">
        <v>1930936.2289</v>
      </c>
      <c r="F157" s="16">
        <v>571980.21070000005</v>
      </c>
      <c r="G157" s="17">
        <f t="shared" si="2"/>
        <v>14090356.927300001</v>
      </c>
      <c r="H157" s="18"/>
      <c r="I157" s="18"/>
      <c r="J157" s="19"/>
      <c r="K157" s="19"/>
      <c r="L157" s="19"/>
      <c r="M157" s="19"/>
      <c r="N157" s="18"/>
      <c r="O157" s="18"/>
      <c r="P157" s="19"/>
      <c r="Q157" s="19"/>
      <c r="R157" s="19"/>
    </row>
    <row r="158" spans="1:18" ht="18.75">
      <c r="A158" s="14">
        <v>153</v>
      </c>
      <c r="B158" s="15" t="s">
        <v>93</v>
      </c>
      <c r="C158" s="15" t="s">
        <v>451</v>
      </c>
      <c r="D158" s="16">
        <v>8206410.4018000001</v>
      </c>
      <c r="E158" s="16">
        <v>1367519.8739</v>
      </c>
      <c r="F158" s="16">
        <v>405085.5196</v>
      </c>
      <c r="G158" s="17">
        <f t="shared" si="2"/>
        <v>9979015.7952999994</v>
      </c>
      <c r="H158" s="18"/>
      <c r="I158" s="18"/>
      <c r="J158" s="19"/>
      <c r="K158" s="19"/>
      <c r="L158" s="19"/>
      <c r="M158" s="19"/>
      <c r="N158" s="18"/>
      <c r="O158" s="18"/>
      <c r="P158" s="19"/>
      <c r="Q158" s="19"/>
      <c r="R158" s="19"/>
    </row>
    <row r="159" spans="1:18" ht="18.75">
      <c r="A159" s="14">
        <v>154</v>
      </c>
      <c r="B159" s="15" t="s">
        <v>93</v>
      </c>
      <c r="C159" s="15" t="s">
        <v>453</v>
      </c>
      <c r="D159" s="16">
        <v>9468286.1768999994</v>
      </c>
      <c r="E159" s="16">
        <v>1577799.4134</v>
      </c>
      <c r="F159" s="16">
        <v>467374.33760000003</v>
      </c>
      <c r="G159" s="17">
        <f t="shared" si="2"/>
        <v>11513459.9279</v>
      </c>
      <c r="H159" s="18"/>
      <c r="I159" s="18"/>
      <c r="J159" s="19"/>
      <c r="K159" s="19"/>
      <c r="L159" s="19"/>
      <c r="M159" s="19"/>
      <c r="N159" s="18"/>
      <c r="O159" s="18"/>
      <c r="P159" s="19"/>
      <c r="Q159" s="19"/>
      <c r="R159" s="19"/>
    </row>
    <row r="160" spans="1:18" ht="18.75">
      <c r="A160" s="14">
        <v>155</v>
      </c>
      <c r="B160" s="15" t="s">
        <v>93</v>
      </c>
      <c r="C160" s="15" t="s">
        <v>455</v>
      </c>
      <c r="D160" s="16">
        <v>8369471.6539000003</v>
      </c>
      <c r="E160" s="16">
        <v>1394692.4733</v>
      </c>
      <c r="F160" s="16">
        <v>413134.56280000001</v>
      </c>
      <c r="G160" s="17">
        <f t="shared" si="2"/>
        <v>10177298.689999999</v>
      </c>
      <c r="H160" s="18"/>
      <c r="I160" s="18"/>
      <c r="J160" s="19"/>
      <c r="K160" s="19"/>
      <c r="L160" s="19"/>
      <c r="M160" s="19"/>
      <c r="N160" s="18"/>
      <c r="O160" s="18"/>
      <c r="P160" s="19"/>
      <c r="Q160" s="19"/>
      <c r="R160" s="19"/>
    </row>
    <row r="161" spans="1:18" ht="18.75">
      <c r="A161" s="14">
        <v>156</v>
      </c>
      <c r="B161" s="15" t="s">
        <v>93</v>
      </c>
      <c r="C161" s="15" t="s">
        <v>457</v>
      </c>
      <c r="D161" s="16">
        <v>7702253.6091</v>
      </c>
      <c r="E161" s="16">
        <v>1283506.9620000001</v>
      </c>
      <c r="F161" s="16">
        <v>380199.28970000002</v>
      </c>
      <c r="G161" s="17">
        <f t="shared" si="2"/>
        <v>9365959.8607999999</v>
      </c>
      <c r="H161" s="18"/>
      <c r="I161" s="18"/>
      <c r="J161" s="19"/>
      <c r="K161" s="19"/>
      <c r="L161" s="19"/>
      <c r="M161" s="19"/>
      <c r="N161" s="18"/>
      <c r="O161" s="18"/>
      <c r="P161" s="19"/>
      <c r="Q161" s="19"/>
      <c r="R161" s="19"/>
    </row>
    <row r="162" spans="1:18" ht="18.75">
      <c r="A162" s="14">
        <v>157</v>
      </c>
      <c r="B162" s="15" t="s">
        <v>93</v>
      </c>
      <c r="C162" s="15" t="s">
        <v>459</v>
      </c>
      <c r="D162" s="16">
        <v>11285957.3837</v>
      </c>
      <c r="E162" s="16">
        <v>1880696.9506000001</v>
      </c>
      <c r="F162" s="16">
        <v>557098.37639999995</v>
      </c>
      <c r="G162" s="17">
        <f t="shared" si="2"/>
        <v>13723752.7107</v>
      </c>
      <c r="H162" s="18"/>
      <c r="I162" s="18"/>
      <c r="J162" s="19"/>
      <c r="K162" s="19"/>
      <c r="L162" s="19"/>
      <c r="M162" s="19"/>
      <c r="N162" s="18"/>
      <c r="O162" s="18"/>
      <c r="P162" s="19"/>
      <c r="Q162" s="19"/>
      <c r="R162" s="19"/>
    </row>
    <row r="163" spans="1:18" ht="18.75">
      <c r="A163" s="14">
        <v>158</v>
      </c>
      <c r="B163" s="15" t="s">
        <v>93</v>
      </c>
      <c r="C163" s="15" t="s">
        <v>461</v>
      </c>
      <c r="D163" s="16">
        <v>11631326.350099999</v>
      </c>
      <c r="E163" s="16">
        <v>1938249.3884999999</v>
      </c>
      <c r="F163" s="16">
        <v>574146.50840000005</v>
      </c>
      <c r="G163" s="17">
        <f t="shared" si="2"/>
        <v>14143722.247</v>
      </c>
      <c r="H163" s="18"/>
      <c r="I163" s="18"/>
      <c r="J163" s="19"/>
      <c r="K163" s="19"/>
      <c r="L163" s="19"/>
      <c r="M163" s="19"/>
      <c r="N163" s="18"/>
      <c r="O163" s="18"/>
      <c r="P163" s="19"/>
      <c r="Q163" s="19"/>
      <c r="R163" s="19"/>
    </row>
    <row r="164" spans="1:18" ht="18.75">
      <c r="A164" s="14">
        <v>159</v>
      </c>
      <c r="B164" s="15" t="s">
        <v>93</v>
      </c>
      <c r="C164" s="15" t="s">
        <v>463</v>
      </c>
      <c r="D164" s="16">
        <v>6476328.2060000002</v>
      </c>
      <c r="E164" s="16">
        <v>1079218.2083999999</v>
      </c>
      <c r="F164" s="16">
        <v>319685.05690000003</v>
      </c>
      <c r="G164" s="17">
        <f t="shared" si="2"/>
        <v>7875231.4713000003</v>
      </c>
      <c r="H164" s="18"/>
      <c r="I164" s="18"/>
      <c r="J164" s="19"/>
      <c r="K164" s="19"/>
      <c r="L164" s="19"/>
      <c r="M164" s="19"/>
      <c r="N164" s="18"/>
      <c r="O164" s="18"/>
      <c r="P164" s="19"/>
      <c r="Q164" s="19"/>
      <c r="R164" s="19"/>
    </row>
    <row r="165" spans="1:18" ht="18.75">
      <c r="A165" s="14">
        <v>160</v>
      </c>
      <c r="B165" s="15" t="s">
        <v>93</v>
      </c>
      <c r="C165" s="15" t="s">
        <v>465</v>
      </c>
      <c r="D165" s="16">
        <v>8724873.8004999999</v>
      </c>
      <c r="E165" s="16">
        <v>1453916.8448999999</v>
      </c>
      <c r="F165" s="16">
        <v>430677.9535</v>
      </c>
      <c r="G165" s="17">
        <f t="shared" si="2"/>
        <v>10609468.5989</v>
      </c>
      <c r="H165" s="18"/>
      <c r="I165" s="18"/>
      <c r="J165" s="19"/>
      <c r="K165" s="19"/>
      <c r="L165" s="19"/>
      <c r="M165" s="19"/>
      <c r="N165" s="18"/>
      <c r="O165" s="18"/>
      <c r="P165" s="19"/>
      <c r="Q165" s="19"/>
      <c r="R165" s="19"/>
    </row>
    <row r="166" spans="1:18" ht="18.75">
      <c r="A166" s="14">
        <v>161</v>
      </c>
      <c r="B166" s="15" t="s">
        <v>93</v>
      </c>
      <c r="C166" s="15" t="s">
        <v>467</v>
      </c>
      <c r="D166" s="16">
        <v>10324942.6633</v>
      </c>
      <c r="E166" s="16">
        <v>1720553.0308000001</v>
      </c>
      <c r="F166" s="16">
        <v>509660.68709999998</v>
      </c>
      <c r="G166" s="17">
        <f t="shared" si="2"/>
        <v>12555156.381200001</v>
      </c>
      <c r="H166" s="18"/>
      <c r="I166" s="18"/>
      <c r="J166" s="19"/>
      <c r="K166" s="19"/>
      <c r="L166" s="19"/>
      <c r="M166" s="19"/>
      <c r="N166" s="18"/>
      <c r="O166" s="18"/>
      <c r="P166" s="19"/>
      <c r="Q166" s="19"/>
      <c r="R166" s="19"/>
    </row>
    <row r="167" spans="1:18" ht="37.5">
      <c r="A167" s="14">
        <v>162</v>
      </c>
      <c r="B167" s="15" t="s">
        <v>93</v>
      </c>
      <c r="C167" s="15" t="s">
        <v>469</v>
      </c>
      <c r="D167" s="16">
        <v>15035583.730699999</v>
      </c>
      <c r="E167" s="16">
        <v>2505536.3503</v>
      </c>
      <c r="F167" s="16">
        <v>742187.74719999998</v>
      </c>
      <c r="G167" s="17">
        <f t="shared" si="2"/>
        <v>18283307.828200001</v>
      </c>
      <c r="H167" s="18"/>
      <c r="I167" s="18"/>
      <c r="J167" s="19"/>
      <c r="K167" s="19"/>
      <c r="L167" s="19"/>
      <c r="M167" s="19"/>
      <c r="N167" s="18"/>
      <c r="O167" s="18"/>
      <c r="P167" s="19"/>
      <c r="Q167" s="19"/>
      <c r="R167" s="19"/>
    </row>
    <row r="168" spans="1:18" ht="18.75">
      <c r="A168" s="14">
        <v>163</v>
      </c>
      <c r="B168" s="15" t="s">
        <v>93</v>
      </c>
      <c r="C168" s="15" t="s">
        <v>471</v>
      </c>
      <c r="D168" s="16">
        <v>9389107.0302000009</v>
      </c>
      <c r="E168" s="16">
        <v>1564604.9653</v>
      </c>
      <c r="F168" s="16">
        <v>463465.89</v>
      </c>
      <c r="G168" s="17">
        <f t="shared" si="2"/>
        <v>11417177.885500001</v>
      </c>
      <c r="H168" s="18"/>
      <c r="I168" s="18"/>
      <c r="J168" s="19"/>
      <c r="K168" s="19"/>
      <c r="L168" s="19"/>
      <c r="M168" s="19"/>
      <c r="N168" s="18"/>
      <c r="O168" s="18"/>
      <c r="P168" s="19"/>
      <c r="Q168" s="19"/>
      <c r="R168" s="19"/>
    </row>
    <row r="169" spans="1:18" ht="18.75">
      <c r="A169" s="14">
        <v>164</v>
      </c>
      <c r="B169" s="15" t="s">
        <v>93</v>
      </c>
      <c r="C169" s="15" t="s">
        <v>473</v>
      </c>
      <c r="D169" s="16">
        <v>8743317.4688000008</v>
      </c>
      <c r="E169" s="16">
        <v>1456990.3060000001</v>
      </c>
      <c r="F169" s="16">
        <v>431588.3714</v>
      </c>
      <c r="G169" s="17">
        <f t="shared" si="2"/>
        <v>10631896.146199999</v>
      </c>
      <c r="H169" s="18"/>
      <c r="I169" s="18"/>
      <c r="J169" s="19"/>
      <c r="K169" s="19"/>
      <c r="L169" s="19"/>
      <c r="M169" s="19"/>
      <c r="N169" s="18"/>
      <c r="O169" s="18"/>
      <c r="P169" s="19"/>
      <c r="Q169" s="19"/>
      <c r="R169" s="19"/>
    </row>
    <row r="170" spans="1:18" ht="18.75">
      <c r="A170" s="14">
        <v>165</v>
      </c>
      <c r="B170" s="15" t="s">
        <v>93</v>
      </c>
      <c r="C170" s="15" t="s">
        <v>475</v>
      </c>
      <c r="D170" s="16">
        <v>8534306.8346999995</v>
      </c>
      <c r="E170" s="16">
        <v>1422160.6810999999</v>
      </c>
      <c r="F170" s="16">
        <v>421271.17090000003</v>
      </c>
      <c r="G170" s="17">
        <f t="shared" si="2"/>
        <v>10377738.686699999</v>
      </c>
      <c r="H170" s="18"/>
      <c r="I170" s="18"/>
      <c r="J170" s="19"/>
      <c r="K170" s="19"/>
      <c r="L170" s="19"/>
      <c r="M170" s="19"/>
      <c r="N170" s="18"/>
      <c r="O170" s="18"/>
      <c r="P170" s="19"/>
      <c r="Q170" s="19"/>
      <c r="R170" s="19"/>
    </row>
    <row r="171" spans="1:18" ht="18.75">
      <c r="A171" s="14">
        <v>166</v>
      </c>
      <c r="B171" s="15" t="s">
        <v>93</v>
      </c>
      <c r="C171" s="15" t="s">
        <v>477</v>
      </c>
      <c r="D171" s="16">
        <v>9760420.4382000007</v>
      </c>
      <c r="E171" s="16">
        <v>1626480.7964999999</v>
      </c>
      <c r="F171" s="16">
        <v>481794.6936</v>
      </c>
      <c r="G171" s="17">
        <f t="shared" si="2"/>
        <v>11868695.928300001</v>
      </c>
      <c r="H171" s="18"/>
      <c r="I171" s="18"/>
      <c r="J171" s="19"/>
      <c r="K171" s="19"/>
      <c r="L171" s="19"/>
      <c r="M171" s="19"/>
      <c r="N171" s="18"/>
      <c r="O171" s="18"/>
      <c r="P171" s="19"/>
      <c r="Q171" s="19"/>
      <c r="R171" s="19"/>
    </row>
    <row r="172" spans="1:18" ht="18.75">
      <c r="A172" s="14">
        <v>167</v>
      </c>
      <c r="B172" s="15" t="s">
        <v>93</v>
      </c>
      <c r="C172" s="15" t="s">
        <v>479</v>
      </c>
      <c r="D172" s="16">
        <v>8484236.0355999991</v>
      </c>
      <c r="E172" s="16">
        <v>1413816.8609</v>
      </c>
      <c r="F172" s="16">
        <v>418799.57189999998</v>
      </c>
      <c r="G172" s="17">
        <f t="shared" si="2"/>
        <v>10316852.4684</v>
      </c>
      <c r="H172" s="18"/>
      <c r="I172" s="18"/>
      <c r="J172" s="19"/>
      <c r="K172" s="19"/>
      <c r="L172" s="19"/>
      <c r="M172" s="19"/>
      <c r="N172" s="18"/>
      <c r="O172" s="18"/>
      <c r="P172" s="19"/>
      <c r="Q172" s="19"/>
      <c r="R172" s="19"/>
    </row>
    <row r="173" spans="1:18" ht="18.75">
      <c r="A173" s="14">
        <v>168</v>
      </c>
      <c r="B173" s="15" t="s">
        <v>93</v>
      </c>
      <c r="C173" s="15" t="s">
        <v>481</v>
      </c>
      <c r="D173" s="16">
        <v>8228570.4499000004</v>
      </c>
      <c r="E173" s="16">
        <v>1371212.6340999999</v>
      </c>
      <c r="F173" s="16">
        <v>406179.38579999999</v>
      </c>
      <c r="G173" s="17">
        <f t="shared" si="2"/>
        <v>10005962.469799999</v>
      </c>
      <c r="H173" s="18"/>
      <c r="I173" s="18"/>
      <c r="J173" s="19"/>
      <c r="K173" s="19"/>
      <c r="L173" s="19"/>
      <c r="M173" s="19"/>
      <c r="N173" s="18"/>
      <c r="O173" s="18"/>
      <c r="P173" s="19"/>
      <c r="Q173" s="19"/>
      <c r="R173" s="19"/>
    </row>
    <row r="174" spans="1:18" ht="37.5">
      <c r="A174" s="14">
        <v>169</v>
      </c>
      <c r="B174" s="15" t="s">
        <v>94</v>
      </c>
      <c r="C174" s="15" t="s">
        <v>486</v>
      </c>
      <c r="D174" s="16">
        <v>8723377.5573999994</v>
      </c>
      <c r="E174" s="16">
        <v>1453667.5103</v>
      </c>
      <c r="F174" s="16">
        <v>430604.09580000001</v>
      </c>
      <c r="G174" s="17">
        <f t="shared" si="2"/>
        <v>10607649.1635</v>
      </c>
      <c r="H174" s="18"/>
      <c r="I174" s="18"/>
      <c r="J174" s="19"/>
      <c r="K174" s="19"/>
      <c r="L174" s="19"/>
      <c r="M174" s="19"/>
      <c r="N174" s="18"/>
      <c r="O174" s="18"/>
      <c r="P174" s="19"/>
      <c r="Q174" s="19"/>
      <c r="R174" s="19"/>
    </row>
    <row r="175" spans="1:18" ht="37.5">
      <c r="A175" s="14">
        <v>170</v>
      </c>
      <c r="B175" s="15" t="s">
        <v>94</v>
      </c>
      <c r="C175" s="15" t="s">
        <v>488</v>
      </c>
      <c r="D175" s="16">
        <v>10965179.762499999</v>
      </c>
      <c r="E175" s="16">
        <v>1827242.4253</v>
      </c>
      <c r="F175" s="16">
        <v>541264.12459999998</v>
      </c>
      <c r="G175" s="17">
        <f t="shared" si="2"/>
        <v>13333686.3124</v>
      </c>
      <c r="H175" s="18"/>
      <c r="I175" s="18"/>
      <c r="J175" s="19"/>
      <c r="K175" s="19"/>
      <c r="L175" s="19"/>
      <c r="M175" s="19"/>
      <c r="N175" s="18"/>
      <c r="O175" s="18"/>
      <c r="P175" s="19"/>
      <c r="Q175" s="19"/>
      <c r="R175" s="19"/>
    </row>
    <row r="176" spans="1:18" ht="37.5">
      <c r="A176" s="14">
        <v>171</v>
      </c>
      <c r="B176" s="15" t="s">
        <v>94</v>
      </c>
      <c r="C176" s="15" t="s">
        <v>490</v>
      </c>
      <c r="D176" s="16">
        <v>10496905.9442</v>
      </c>
      <c r="E176" s="16">
        <v>1749209.0682999999</v>
      </c>
      <c r="F176" s="16">
        <v>518149.15299999999</v>
      </c>
      <c r="G176" s="17">
        <f t="shared" si="2"/>
        <v>12764264.1655</v>
      </c>
      <c r="H176" s="18"/>
      <c r="I176" s="18"/>
      <c r="J176" s="19"/>
      <c r="K176" s="19"/>
      <c r="L176" s="19"/>
      <c r="M176" s="19"/>
      <c r="N176" s="18"/>
      <c r="O176" s="18"/>
      <c r="P176" s="19"/>
      <c r="Q176" s="19"/>
      <c r="R176" s="19"/>
    </row>
    <row r="177" spans="1:18" ht="37.5">
      <c r="A177" s="14">
        <v>172</v>
      </c>
      <c r="B177" s="15" t="s">
        <v>94</v>
      </c>
      <c r="C177" s="15" t="s">
        <v>492</v>
      </c>
      <c r="D177" s="16">
        <v>6772787.5241</v>
      </c>
      <c r="E177" s="16">
        <v>1128620.3208999999</v>
      </c>
      <c r="F177" s="16">
        <v>334318.90669999999</v>
      </c>
      <c r="G177" s="17">
        <f t="shared" si="2"/>
        <v>8235726.7516999999</v>
      </c>
      <c r="H177" s="18"/>
      <c r="I177" s="18"/>
      <c r="J177" s="19"/>
      <c r="K177" s="19"/>
      <c r="L177" s="19"/>
      <c r="M177" s="19"/>
      <c r="N177" s="18"/>
      <c r="O177" s="18"/>
      <c r="P177" s="19"/>
      <c r="Q177" s="19"/>
      <c r="R177" s="19"/>
    </row>
    <row r="178" spans="1:18" ht="37.5">
      <c r="A178" s="14">
        <v>173</v>
      </c>
      <c r="B178" s="15" t="s">
        <v>94</v>
      </c>
      <c r="C178" s="15" t="s">
        <v>494</v>
      </c>
      <c r="D178" s="16">
        <v>8090579.5809000004</v>
      </c>
      <c r="E178" s="16">
        <v>1348217.7744</v>
      </c>
      <c r="F178" s="16">
        <v>399367.8689</v>
      </c>
      <c r="G178" s="17">
        <f t="shared" si="2"/>
        <v>9838165.2241999991</v>
      </c>
      <c r="H178" s="18"/>
      <c r="I178" s="18"/>
      <c r="J178" s="19"/>
      <c r="K178" s="19"/>
      <c r="L178" s="19"/>
      <c r="M178" s="19"/>
      <c r="N178" s="18"/>
      <c r="O178" s="18"/>
      <c r="P178" s="19"/>
      <c r="Q178" s="19"/>
      <c r="R178" s="19"/>
    </row>
    <row r="179" spans="1:18" ht="37.5">
      <c r="A179" s="14">
        <v>174</v>
      </c>
      <c r="B179" s="15" t="s">
        <v>94</v>
      </c>
      <c r="C179" s="15" t="s">
        <v>496</v>
      </c>
      <c r="D179" s="16">
        <v>9307611.6983000003</v>
      </c>
      <c r="E179" s="16">
        <v>1551024.547</v>
      </c>
      <c r="F179" s="16">
        <v>459443.11050000001</v>
      </c>
      <c r="G179" s="17">
        <f t="shared" si="2"/>
        <v>11318079.355799999</v>
      </c>
      <c r="H179" s="18"/>
      <c r="I179" s="18"/>
      <c r="J179" s="19"/>
      <c r="K179" s="19"/>
      <c r="L179" s="19"/>
      <c r="M179" s="19"/>
      <c r="N179" s="18"/>
      <c r="O179" s="18"/>
      <c r="P179" s="19"/>
      <c r="Q179" s="19"/>
      <c r="R179" s="19"/>
    </row>
    <row r="180" spans="1:18" ht="37.5">
      <c r="A180" s="14">
        <v>175</v>
      </c>
      <c r="B180" s="15" t="s">
        <v>94</v>
      </c>
      <c r="C180" s="15" t="s">
        <v>498</v>
      </c>
      <c r="D180" s="16">
        <v>10670686.0177</v>
      </c>
      <c r="E180" s="16">
        <v>1778167.8569</v>
      </c>
      <c r="F180" s="16">
        <v>526727.29960000003</v>
      </c>
      <c r="G180" s="17">
        <f t="shared" si="2"/>
        <v>12975581.1742</v>
      </c>
      <c r="H180" s="18"/>
      <c r="I180" s="18"/>
      <c r="J180" s="19"/>
      <c r="K180" s="19"/>
      <c r="L180" s="19"/>
      <c r="M180" s="19"/>
      <c r="N180" s="18"/>
      <c r="O180" s="18"/>
      <c r="P180" s="19"/>
      <c r="Q180" s="19"/>
      <c r="R180" s="19"/>
    </row>
    <row r="181" spans="1:18" ht="37.5">
      <c r="A181" s="14">
        <v>176</v>
      </c>
      <c r="B181" s="15" t="s">
        <v>94</v>
      </c>
      <c r="C181" s="15" t="s">
        <v>500</v>
      </c>
      <c r="D181" s="16">
        <v>8452825.9718999993</v>
      </c>
      <c r="E181" s="16">
        <v>1408582.6739000001</v>
      </c>
      <c r="F181" s="16">
        <v>417249.10570000001</v>
      </c>
      <c r="G181" s="17">
        <f t="shared" si="2"/>
        <v>10278657.751499999</v>
      </c>
      <c r="H181" s="18"/>
      <c r="I181" s="18"/>
      <c r="J181" s="19"/>
      <c r="K181" s="19"/>
      <c r="L181" s="19"/>
      <c r="M181" s="19"/>
      <c r="N181" s="18"/>
      <c r="O181" s="18"/>
      <c r="P181" s="19"/>
      <c r="Q181" s="19"/>
      <c r="R181" s="19"/>
    </row>
    <row r="182" spans="1:18" ht="37.5">
      <c r="A182" s="14">
        <v>177</v>
      </c>
      <c r="B182" s="15" t="s">
        <v>94</v>
      </c>
      <c r="C182" s="15" t="s">
        <v>502</v>
      </c>
      <c r="D182" s="16">
        <v>9009670.5886000004</v>
      </c>
      <c r="E182" s="16">
        <v>1501375.5081</v>
      </c>
      <c r="F182" s="16">
        <v>444736.1164</v>
      </c>
      <c r="G182" s="17">
        <f t="shared" si="2"/>
        <v>10955782.213099999</v>
      </c>
      <c r="H182" s="18"/>
      <c r="I182" s="18"/>
      <c r="J182" s="19"/>
      <c r="K182" s="19"/>
      <c r="L182" s="19"/>
      <c r="M182" s="19"/>
      <c r="N182" s="18"/>
      <c r="O182" s="18"/>
      <c r="P182" s="19"/>
      <c r="Q182" s="19"/>
      <c r="R182" s="19"/>
    </row>
    <row r="183" spans="1:18" ht="37.5">
      <c r="A183" s="14">
        <v>178</v>
      </c>
      <c r="B183" s="15" t="s">
        <v>94</v>
      </c>
      <c r="C183" s="15" t="s">
        <v>504</v>
      </c>
      <c r="D183" s="16">
        <v>7054923.1900000004</v>
      </c>
      <c r="E183" s="16">
        <v>1175635.5334999999</v>
      </c>
      <c r="F183" s="16">
        <v>348245.71110000001</v>
      </c>
      <c r="G183" s="17">
        <f t="shared" si="2"/>
        <v>8578804.4345999993</v>
      </c>
      <c r="H183" s="18"/>
      <c r="I183" s="18"/>
      <c r="J183" s="19"/>
      <c r="K183" s="19"/>
      <c r="L183" s="19"/>
      <c r="M183" s="19"/>
      <c r="N183" s="18"/>
      <c r="O183" s="18"/>
      <c r="P183" s="19"/>
      <c r="Q183" s="19"/>
      <c r="R183" s="19"/>
    </row>
    <row r="184" spans="1:18" ht="37.5">
      <c r="A184" s="14">
        <v>179</v>
      </c>
      <c r="B184" s="15" t="s">
        <v>94</v>
      </c>
      <c r="C184" s="15" t="s">
        <v>506</v>
      </c>
      <c r="D184" s="16">
        <v>9626343.2149999999</v>
      </c>
      <c r="E184" s="16">
        <v>1604138.1085000001</v>
      </c>
      <c r="F184" s="16">
        <v>475176.36239999998</v>
      </c>
      <c r="G184" s="17">
        <f t="shared" si="2"/>
        <v>11705657.685900001</v>
      </c>
      <c r="H184" s="18"/>
      <c r="I184" s="18"/>
      <c r="J184" s="19"/>
      <c r="K184" s="19"/>
      <c r="L184" s="19"/>
      <c r="M184" s="19"/>
      <c r="N184" s="18"/>
      <c r="O184" s="18"/>
      <c r="P184" s="19"/>
      <c r="Q184" s="19"/>
      <c r="R184" s="19"/>
    </row>
    <row r="185" spans="1:18" ht="37.5">
      <c r="A185" s="14">
        <v>180</v>
      </c>
      <c r="B185" s="15" t="s">
        <v>94</v>
      </c>
      <c r="C185" s="15" t="s">
        <v>508</v>
      </c>
      <c r="D185" s="16">
        <v>8307339.9249999998</v>
      </c>
      <c r="E185" s="16">
        <v>1384338.8144</v>
      </c>
      <c r="F185" s="16">
        <v>410067.61119999998</v>
      </c>
      <c r="G185" s="17">
        <f t="shared" si="2"/>
        <v>10101746.3506</v>
      </c>
      <c r="H185" s="18"/>
      <c r="I185" s="18"/>
      <c r="J185" s="19"/>
      <c r="K185" s="19"/>
      <c r="L185" s="19"/>
      <c r="M185" s="19"/>
      <c r="N185" s="18"/>
      <c r="O185" s="18"/>
      <c r="P185" s="19"/>
      <c r="Q185" s="19"/>
      <c r="R185" s="19"/>
    </row>
    <row r="186" spans="1:18" ht="37.5">
      <c r="A186" s="14">
        <v>181</v>
      </c>
      <c r="B186" s="15" t="s">
        <v>94</v>
      </c>
      <c r="C186" s="15" t="s">
        <v>510</v>
      </c>
      <c r="D186" s="16">
        <v>9155943.8250999991</v>
      </c>
      <c r="E186" s="16">
        <v>1525750.5452000001</v>
      </c>
      <c r="F186" s="16">
        <v>451956.4682</v>
      </c>
      <c r="G186" s="17">
        <f t="shared" si="2"/>
        <v>11133650.838500001</v>
      </c>
      <c r="H186" s="18"/>
      <c r="I186" s="18"/>
      <c r="J186" s="19"/>
      <c r="K186" s="19"/>
      <c r="L186" s="19"/>
      <c r="M186" s="19"/>
      <c r="N186" s="18"/>
      <c r="O186" s="18"/>
      <c r="P186" s="19"/>
      <c r="Q186" s="19"/>
      <c r="R186" s="19"/>
    </row>
    <row r="187" spans="1:18" ht="37.5">
      <c r="A187" s="14">
        <v>182</v>
      </c>
      <c r="B187" s="15" t="s">
        <v>94</v>
      </c>
      <c r="C187" s="15" t="s">
        <v>512</v>
      </c>
      <c r="D187" s="16">
        <v>8668265.4666000009</v>
      </c>
      <c r="E187" s="16">
        <v>1444483.6070000001</v>
      </c>
      <c r="F187" s="16">
        <v>427883.64809999999</v>
      </c>
      <c r="G187" s="17">
        <f t="shared" si="2"/>
        <v>10540632.7217</v>
      </c>
      <c r="H187" s="18"/>
      <c r="I187" s="18"/>
      <c r="J187" s="19"/>
      <c r="K187" s="19"/>
      <c r="L187" s="19"/>
      <c r="M187" s="19"/>
      <c r="N187" s="18"/>
      <c r="O187" s="18"/>
      <c r="P187" s="19"/>
      <c r="Q187" s="19"/>
      <c r="R187" s="19"/>
    </row>
    <row r="188" spans="1:18" ht="37.5">
      <c r="A188" s="14">
        <v>183</v>
      </c>
      <c r="B188" s="15" t="s">
        <v>94</v>
      </c>
      <c r="C188" s="15" t="s">
        <v>514</v>
      </c>
      <c r="D188" s="16">
        <v>9832371.8699999992</v>
      </c>
      <c r="E188" s="16">
        <v>1638470.8149999999</v>
      </c>
      <c r="F188" s="16">
        <v>485346.36619999999</v>
      </c>
      <c r="G188" s="17">
        <f t="shared" si="2"/>
        <v>11956189.051200001</v>
      </c>
      <c r="H188" s="18"/>
      <c r="I188" s="18"/>
      <c r="J188" s="19"/>
      <c r="K188" s="19"/>
      <c r="L188" s="19"/>
      <c r="M188" s="19"/>
      <c r="N188" s="18"/>
      <c r="O188" s="18"/>
      <c r="P188" s="19"/>
      <c r="Q188" s="19"/>
      <c r="R188" s="19"/>
    </row>
    <row r="189" spans="1:18" ht="37.5">
      <c r="A189" s="14">
        <v>184</v>
      </c>
      <c r="B189" s="15" t="s">
        <v>94</v>
      </c>
      <c r="C189" s="15" t="s">
        <v>516</v>
      </c>
      <c r="D189" s="16">
        <v>9240742.8214999996</v>
      </c>
      <c r="E189" s="16">
        <v>1539881.4876000001</v>
      </c>
      <c r="F189" s="16">
        <v>456142.32339999999</v>
      </c>
      <c r="G189" s="17">
        <f t="shared" si="2"/>
        <v>11236766.6325</v>
      </c>
      <c r="H189" s="18"/>
      <c r="I189" s="18"/>
      <c r="J189" s="19"/>
      <c r="K189" s="19"/>
      <c r="L189" s="19"/>
      <c r="M189" s="19"/>
      <c r="N189" s="18"/>
      <c r="O189" s="18"/>
      <c r="P189" s="19"/>
      <c r="Q189" s="19"/>
      <c r="R189" s="19"/>
    </row>
    <row r="190" spans="1:18" ht="37.5">
      <c r="A190" s="14">
        <v>185</v>
      </c>
      <c r="B190" s="15" t="s">
        <v>94</v>
      </c>
      <c r="C190" s="15" t="s">
        <v>518</v>
      </c>
      <c r="D190" s="16">
        <v>9277171.9238000009</v>
      </c>
      <c r="E190" s="16">
        <v>1545952.0493999999</v>
      </c>
      <c r="F190" s="16">
        <v>457940.53980000003</v>
      </c>
      <c r="G190" s="17">
        <f t="shared" si="2"/>
        <v>11281064.513</v>
      </c>
      <c r="H190" s="18"/>
      <c r="I190" s="18"/>
      <c r="J190" s="19"/>
      <c r="K190" s="19"/>
      <c r="L190" s="19"/>
      <c r="M190" s="19"/>
      <c r="N190" s="18"/>
      <c r="O190" s="18"/>
      <c r="P190" s="19"/>
      <c r="Q190" s="19"/>
      <c r="R190" s="19"/>
    </row>
    <row r="191" spans="1:18" ht="37.5">
      <c r="A191" s="14">
        <v>186</v>
      </c>
      <c r="B191" s="15" t="s">
        <v>94</v>
      </c>
      <c r="C191" s="15" t="s">
        <v>520</v>
      </c>
      <c r="D191" s="16">
        <v>10230758.8182</v>
      </c>
      <c r="E191" s="16">
        <v>1704858.193</v>
      </c>
      <c r="F191" s="16">
        <v>505011.57620000001</v>
      </c>
      <c r="G191" s="17">
        <f t="shared" si="2"/>
        <v>12440628.587400001</v>
      </c>
      <c r="H191" s="18"/>
      <c r="I191" s="18"/>
      <c r="J191" s="19"/>
      <c r="K191" s="19"/>
      <c r="L191" s="19"/>
      <c r="M191" s="19"/>
      <c r="N191" s="18"/>
      <c r="O191" s="18"/>
      <c r="P191" s="19"/>
      <c r="Q191" s="19"/>
      <c r="R191" s="19"/>
    </row>
    <row r="192" spans="1:18" ht="37.5">
      <c r="A192" s="14">
        <v>187</v>
      </c>
      <c r="B192" s="15" t="s">
        <v>95</v>
      </c>
      <c r="C192" s="15" t="s">
        <v>525</v>
      </c>
      <c r="D192" s="16">
        <v>7164203.3108999999</v>
      </c>
      <c r="E192" s="16">
        <v>1193846.0214</v>
      </c>
      <c r="F192" s="16">
        <v>353640.00569999998</v>
      </c>
      <c r="G192" s="17">
        <f t="shared" si="2"/>
        <v>8711689.3379999995</v>
      </c>
      <c r="H192" s="18"/>
      <c r="I192" s="18"/>
      <c r="J192" s="19"/>
      <c r="K192" s="19"/>
      <c r="L192" s="19"/>
      <c r="M192" s="19"/>
      <c r="N192" s="18"/>
      <c r="O192" s="18"/>
      <c r="P192" s="19"/>
      <c r="Q192" s="19"/>
      <c r="R192" s="19"/>
    </row>
    <row r="193" spans="1:18" ht="37.5">
      <c r="A193" s="14">
        <v>188</v>
      </c>
      <c r="B193" s="15" t="s">
        <v>95</v>
      </c>
      <c r="C193" s="15" t="s">
        <v>527</v>
      </c>
      <c r="D193" s="16">
        <v>7808697.3542999998</v>
      </c>
      <c r="E193" s="16">
        <v>1301244.7949999999</v>
      </c>
      <c r="F193" s="16">
        <v>385453.5748</v>
      </c>
      <c r="G193" s="17">
        <f t="shared" si="2"/>
        <v>9495395.7240999993</v>
      </c>
      <c r="H193" s="18"/>
      <c r="I193" s="18"/>
      <c r="J193" s="19"/>
      <c r="K193" s="19"/>
      <c r="L193" s="19"/>
      <c r="M193" s="19"/>
      <c r="N193" s="18"/>
      <c r="O193" s="18"/>
      <c r="P193" s="19"/>
      <c r="Q193" s="19"/>
      <c r="R193" s="19"/>
    </row>
    <row r="194" spans="1:18" ht="18.75">
      <c r="A194" s="14">
        <v>189</v>
      </c>
      <c r="B194" s="15" t="s">
        <v>95</v>
      </c>
      <c r="C194" s="15" t="s">
        <v>529</v>
      </c>
      <c r="D194" s="16">
        <v>6675149.4276999999</v>
      </c>
      <c r="E194" s="16">
        <v>1112349.8651000001</v>
      </c>
      <c r="F194" s="16">
        <v>329499.2868</v>
      </c>
      <c r="G194" s="17">
        <f t="shared" si="2"/>
        <v>8116998.5795999998</v>
      </c>
      <c r="H194" s="18"/>
      <c r="I194" s="18"/>
      <c r="J194" s="19"/>
      <c r="K194" s="19"/>
      <c r="L194" s="19"/>
      <c r="M194" s="19"/>
      <c r="N194" s="18"/>
      <c r="O194" s="18"/>
      <c r="P194" s="19"/>
      <c r="Q194" s="19"/>
      <c r="R194" s="19"/>
    </row>
    <row r="195" spans="1:18" ht="18.75">
      <c r="A195" s="14">
        <v>190</v>
      </c>
      <c r="B195" s="15" t="s">
        <v>95</v>
      </c>
      <c r="C195" s="15" t="s">
        <v>531</v>
      </c>
      <c r="D195" s="16">
        <v>9593396.7255000006</v>
      </c>
      <c r="E195" s="16">
        <v>1598647.8907999999</v>
      </c>
      <c r="F195" s="16">
        <v>473550.0551</v>
      </c>
      <c r="G195" s="17">
        <f t="shared" si="2"/>
        <v>11665594.671399999</v>
      </c>
      <c r="H195" s="18"/>
      <c r="I195" s="18"/>
      <c r="J195" s="19"/>
      <c r="K195" s="19"/>
      <c r="L195" s="19"/>
      <c r="M195" s="19"/>
      <c r="N195" s="18"/>
      <c r="O195" s="18"/>
      <c r="P195" s="19"/>
      <c r="Q195" s="19"/>
      <c r="R195" s="19"/>
    </row>
    <row r="196" spans="1:18" ht="18.75">
      <c r="A196" s="14">
        <v>191</v>
      </c>
      <c r="B196" s="15" t="s">
        <v>95</v>
      </c>
      <c r="C196" s="15" t="s">
        <v>533</v>
      </c>
      <c r="D196" s="16">
        <v>8728500.318</v>
      </c>
      <c r="E196" s="16">
        <v>1454521.1694</v>
      </c>
      <c r="F196" s="16">
        <v>430856.96590000001</v>
      </c>
      <c r="G196" s="17">
        <f t="shared" si="2"/>
        <v>10613878.453299999</v>
      </c>
      <c r="H196" s="18"/>
      <c r="I196" s="18"/>
      <c r="J196" s="19"/>
      <c r="K196" s="19"/>
      <c r="L196" s="19"/>
      <c r="M196" s="19"/>
      <c r="N196" s="18"/>
      <c r="O196" s="18"/>
      <c r="P196" s="19"/>
      <c r="Q196" s="19"/>
      <c r="R196" s="19"/>
    </row>
    <row r="197" spans="1:18" ht="18.75">
      <c r="A197" s="14">
        <v>192</v>
      </c>
      <c r="B197" s="15" t="s">
        <v>95</v>
      </c>
      <c r="C197" s="15" t="s">
        <v>535</v>
      </c>
      <c r="D197" s="16">
        <v>8940958.3524999991</v>
      </c>
      <c r="E197" s="16">
        <v>1489925.2705999999</v>
      </c>
      <c r="F197" s="16">
        <v>441344.33730000001</v>
      </c>
      <c r="G197" s="17">
        <f t="shared" si="2"/>
        <v>10872227.9604</v>
      </c>
      <c r="H197" s="18"/>
      <c r="I197" s="18"/>
      <c r="J197" s="19"/>
      <c r="K197" s="19"/>
      <c r="L197" s="19"/>
      <c r="M197" s="19"/>
      <c r="N197" s="18"/>
      <c r="O197" s="18"/>
      <c r="P197" s="19"/>
      <c r="Q197" s="19"/>
      <c r="R197" s="19"/>
    </row>
    <row r="198" spans="1:18" ht="37.5">
      <c r="A198" s="14">
        <v>193</v>
      </c>
      <c r="B198" s="15" t="s">
        <v>95</v>
      </c>
      <c r="C198" s="15" t="s">
        <v>537</v>
      </c>
      <c r="D198" s="16">
        <v>9479065.6710999999</v>
      </c>
      <c r="E198" s="16">
        <v>1579595.7131000001</v>
      </c>
      <c r="F198" s="16">
        <v>467906.43589999998</v>
      </c>
      <c r="G198" s="17">
        <f t="shared" si="2"/>
        <v>11526567.8201</v>
      </c>
      <c r="H198" s="18"/>
      <c r="I198" s="18"/>
      <c r="J198" s="19"/>
      <c r="K198" s="19"/>
      <c r="L198" s="19"/>
      <c r="M198" s="19"/>
      <c r="N198" s="18"/>
      <c r="O198" s="18"/>
      <c r="P198" s="19"/>
      <c r="Q198" s="19"/>
      <c r="R198" s="19"/>
    </row>
    <row r="199" spans="1:18" ht="18.75">
      <c r="A199" s="14">
        <v>194</v>
      </c>
      <c r="B199" s="15" t="s">
        <v>95</v>
      </c>
      <c r="C199" s="15" t="s">
        <v>539</v>
      </c>
      <c r="D199" s="16">
        <v>8915199.9405000005</v>
      </c>
      <c r="E199" s="16">
        <v>1485632.8774000001</v>
      </c>
      <c r="F199" s="16">
        <v>440072.84840000002</v>
      </c>
      <c r="G199" s="17">
        <f t="shared" ref="G199:G262" si="3">D199+E199+F199</f>
        <v>10840905.666300001</v>
      </c>
      <c r="H199" s="18"/>
      <c r="I199" s="18"/>
      <c r="J199" s="19"/>
      <c r="K199" s="19"/>
      <c r="L199" s="19"/>
      <c r="M199" s="19"/>
      <c r="N199" s="18"/>
      <c r="O199" s="18"/>
      <c r="P199" s="19"/>
      <c r="Q199" s="19"/>
      <c r="R199" s="19"/>
    </row>
    <row r="200" spans="1:18" ht="18.75">
      <c r="A200" s="14">
        <v>195</v>
      </c>
      <c r="B200" s="15" t="s">
        <v>95</v>
      </c>
      <c r="C200" s="15" t="s">
        <v>541</v>
      </c>
      <c r="D200" s="16">
        <v>8388546.1503999997</v>
      </c>
      <c r="E200" s="16">
        <v>1397871.0559</v>
      </c>
      <c r="F200" s="16">
        <v>414076.11979999999</v>
      </c>
      <c r="G200" s="17">
        <f t="shared" si="3"/>
        <v>10200493.326099999</v>
      </c>
      <c r="H200" s="18"/>
      <c r="I200" s="18"/>
      <c r="J200" s="19"/>
      <c r="K200" s="19"/>
      <c r="L200" s="19"/>
      <c r="M200" s="19"/>
      <c r="N200" s="18"/>
      <c r="O200" s="18"/>
      <c r="P200" s="19"/>
      <c r="Q200" s="19"/>
      <c r="R200" s="19"/>
    </row>
    <row r="201" spans="1:18" ht="18.75">
      <c r="A201" s="14">
        <v>196</v>
      </c>
      <c r="B201" s="15" t="s">
        <v>95</v>
      </c>
      <c r="C201" s="15" t="s">
        <v>543</v>
      </c>
      <c r="D201" s="16">
        <v>9380266.8824000005</v>
      </c>
      <c r="E201" s="16">
        <v>1563131.8391</v>
      </c>
      <c r="F201" s="16">
        <v>463029.52179999999</v>
      </c>
      <c r="G201" s="17">
        <f t="shared" si="3"/>
        <v>11406428.2433</v>
      </c>
      <c r="H201" s="18"/>
      <c r="I201" s="18"/>
      <c r="J201" s="19"/>
      <c r="K201" s="19"/>
      <c r="L201" s="19"/>
      <c r="M201" s="19"/>
      <c r="N201" s="18"/>
      <c r="O201" s="18"/>
      <c r="P201" s="19"/>
      <c r="Q201" s="19"/>
      <c r="R201" s="19"/>
    </row>
    <row r="202" spans="1:18" ht="18.75">
      <c r="A202" s="14">
        <v>197</v>
      </c>
      <c r="B202" s="15" t="s">
        <v>95</v>
      </c>
      <c r="C202" s="15" t="s">
        <v>545</v>
      </c>
      <c r="D202" s="16">
        <v>7882315.2828000002</v>
      </c>
      <c r="E202" s="16">
        <v>1313512.5193</v>
      </c>
      <c r="F202" s="16">
        <v>389087.50910000002</v>
      </c>
      <c r="G202" s="17">
        <f t="shared" si="3"/>
        <v>9584915.3112000003</v>
      </c>
      <c r="H202" s="18"/>
      <c r="I202" s="18"/>
      <c r="J202" s="19"/>
      <c r="K202" s="19"/>
      <c r="L202" s="19"/>
      <c r="M202" s="19"/>
      <c r="N202" s="18"/>
      <c r="O202" s="18"/>
      <c r="P202" s="19"/>
      <c r="Q202" s="19"/>
      <c r="R202" s="19"/>
    </row>
    <row r="203" spans="1:18" ht="18.75">
      <c r="A203" s="14">
        <v>198</v>
      </c>
      <c r="B203" s="15" t="s">
        <v>95</v>
      </c>
      <c r="C203" s="15" t="s">
        <v>547</v>
      </c>
      <c r="D203" s="16">
        <v>8129416.1305999998</v>
      </c>
      <c r="E203" s="16">
        <v>1354689.5142999999</v>
      </c>
      <c r="F203" s="16">
        <v>401284.92190000002</v>
      </c>
      <c r="G203" s="17">
        <f t="shared" si="3"/>
        <v>9885390.5668000001</v>
      </c>
      <c r="H203" s="18"/>
      <c r="I203" s="18"/>
      <c r="J203" s="19"/>
      <c r="K203" s="19"/>
      <c r="L203" s="19"/>
      <c r="M203" s="19"/>
      <c r="N203" s="18"/>
      <c r="O203" s="18"/>
      <c r="P203" s="19"/>
      <c r="Q203" s="19"/>
      <c r="R203" s="19"/>
    </row>
    <row r="204" spans="1:18" ht="18.75">
      <c r="A204" s="14">
        <v>199</v>
      </c>
      <c r="B204" s="15" t="s">
        <v>95</v>
      </c>
      <c r="C204" s="15" t="s">
        <v>549</v>
      </c>
      <c r="D204" s="16">
        <v>7446369.7346999999</v>
      </c>
      <c r="E204" s="16">
        <v>1240866.3596000001</v>
      </c>
      <c r="F204" s="16">
        <v>367568.3284</v>
      </c>
      <c r="G204" s="17">
        <f t="shared" si="3"/>
        <v>9054804.4227000009</v>
      </c>
      <c r="H204" s="18"/>
      <c r="I204" s="18"/>
      <c r="J204" s="19"/>
      <c r="K204" s="19"/>
      <c r="L204" s="19"/>
      <c r="M204" s="19"/>
      <c r="N204" s="18"/>
      <c r="O204" s="18"/>
      <c r="P204" s="19"/>
      <c r="Q204" s="19"/>
      <c r="R204" s="19"/>
    </row>
    <row r="205" spans="1:18" ht="37.5">
      <c r="A205" s="14">
        <v>200</v>
      </c>
      <c r="B205" s="15" t="s">
        <v>95</v>
      </c>
      <c r="C205" s="15" t="s">
        <v>551</v>
      </c>
      <c r="D205" s="16">
        <v>7292714.2682999996</v>
      </c>
      <c r="E205" s="16">
        <v>1215261.1444000001</v>
      </c>
      <c r="F205" s="16">
        <v>359983.57429999998</v>
      </c>
      <c r="G205" s="17">
        <f t="shared" si="3"/>
        <v>8867958.9869999997</v>
      </c>
      <c r="H205" s="18"/>
      <c r="I205" s="18"/>
      <c r="J205" s="19"/>
      <c r="K205" s="19"/>
      <c r="L205" s="19"/>
      <c r="M205" s="19"/>
      <c r="N205" s="18"/>
      <c r="O205" s="18"/>
      <c r="P205" s="19"/>
      <c r="Q205" s="19"/>
      <c r="R205" s="19"/>
    </row>
    <row r="206" spans="1:18" ht="37.5">
      <c r="A206" s="14">
        <v>201</v>
      </c>
      <c r="B206" s="15" t="s">
        <v>95</v>
      </c>
      <c r="C206" s="15" t="s">
        <v>553</v>
      </c>
      <c r="D206" s="16">
        <v>7913436.1297000004</v>
      </c>
      <c r="E206" s="16">
        <v>1318698.5111</v>
      </c>
      <c r="F206" s="16">
        <v>390623.69900000002</v>
      </c>
      <c r="G206" s="17">
        <f t="shared" si="3"/>
        <v>9622758.3398000002</v>
      </c>
      <c r="H206" s="18"/>
      <c r="I206" s="18"/>
      <c r="J206" s="19"/>
      <c r="K206" s="19"/>
      <c r="L206" s="19"/>
      <c r="M206" s="19"/>
      <c r="N206" s="18"/>
      <c r="O206" s="18"/>
      <c r="P206" s="19"/>
      <c r="Q206" s="19"/>
      <c r="R206" s="19"/>
    </row>
    <row r="207" spans="1:18" ht="18.75">
      <c r="A207" s="14">
        <v>202</v>
      </c>
      <c r="B207" s="15" t="s">
        <v>95</v>
      </c>
      <c r="C207" s="15" t="s">
        <v>555</v>
      </c>
      <c r="D207" s="16">
        <v>6535252.6085999999</v>
      </c>
      <c r="E207" s="16">
        <v>1089037.3970000001</v>
      </c>
      <c r="F207" s="16">
        <v>322593.68829999998</v>
      </c>
      <c r="G207" s="17">
        <f t="shared" si="3"/>
        <v>7946883.6939000003</v>
      </c>
      <c r="H207" s="18"/>
      <c r="I207" s="18"/>
      <c r="J207" s="19"/>
      <c r="K207" s="19"/>
      <c r="L207" s="19"/>
      <c r="M207" s="19"/>
      <c r="N207" s="18"/>
      <c r="O207" s="18"/>
      <c r="P207" s="19"/>
      <c r="Q207" s="19"/>
      <c r="R207" s="19"/>
    </row>
    <row r="208" spans="1:18" ht="18.75">
      <c r="A208" s="14">
        <v>203</v>
      </c>
      <c r="B208" s="15" t="s">
        <v>95</v>
      </c>
      <c r="C208" s="15" t="s">
        <v>557</v>
      </c>
      <c r="D208" s="16">
        <v>8231655.8858000003</v>
      </c>
      <c r="E208" s="16">
        <v>1371726.7925</v>
      </c>
      <c r="F208" s="16">
        <v>406331.68930000003</v>
      </c>
      <c r="G208" s="17">
        <f t="shared" si="3"/>
        <v>10009714.3676</v>
      </c>
      <c r="H208" s="18"/>
      <c r="I208" s="18"/>
      <c r="J208" s="19"/>
      <c r="K208" s="19"/>
      <c r="L208" s="19"/>
      <c r="M208" s="19"/>
      <c r="N208" s="18"/>
      <c r="O208" s="18"/>
      <c r="P208" s="19"/>
      <c r="Q208" s="19"/>
      <c r="R208" s="19"/>
    </row>
    <row r="209" spans="1:18" ht="18.75">
      <c r="A209" s="14">
        <v>204</v>
      </c>
      <c r="B209" s="15" t="s">
        <v>95</v>
      </c>
      <c r="C209" s="15" t="s">
        <v>559</v>
      </c>
      <c r="D209" s="16">
        <v>8654733.6427999996</v>
      </c>
      <c r="E209" s="16">
        <v>1442228.6579</v>
      </c>
      <c r="F209" s="16">
        <v>427215.68910000002</v>
      </c>
      <c r="G209" s="17">
        <f t="shared" si="3"/>
        <v>10524177.989800001</v>
      </c>
      <c r="H209" s="18"/>
      <c r="I209" s="18"/>
      <c r="J209" s="19"/>
      <c r="K209" s="19"/>
      <c r="L209" s="19"/>
      <c r="M209" s="19"/>
      <c r="N209" s="18"/>
      <c r="O209" s="18"/>
      <c r="P209" s="19"/>
      <c r="Q209" s="19"/>
      <c r="R209" s="19"/>
    </row>
    <row r="210" spans="1:18" ht="37.5">
      <c r="A210" s="14">
        <v>205</v>
      </c>
      <c r="B210" s="15" t="s">
        <v>95</v>
      </c>
      <c r="C210" s="15" t="s">
        <v>561</v>
      </c>
      <c r="D210" s="16">
        <v>11302830.229499999</v>
      </c>
      <c r="E210" s="16">
        <v>1883508.6491</v>
      </c>
      <c r="F210" s="16">
        <v>557931.25529999996</v>
      </c>
      <c r="G210" s="17">
        <f t="shared" si="3"/>
        <v>13744270.1339</v>
      </c>
      <c r="H210" s="18"/>
      <c r="I210" s="18"/>
      <c r="J210" s="19"/>
      <c r="K210" s="19"/>
      <c r="L210" s="19"/>
      <c r="M210" s="19"/>
      <c r="N210" s="18"/>
      <c r="O210" s="18"/>
      <c r="P210" s="19"/>
      <c r="Q210" s="19"/>
      <c r="R210" s="19"/>
    </row>
    <row r="211" spans="1:18" ht="37.5">
      <c r="A211" s="14">
        <v>206</v>
      </c>
      <c r="B211" s="15" t="s">
        <v>95</v>
      </c>
      <c r="C211" s="15" t="s">
        <v>563</v>
      </c>
      <c r="D211" s="16">
        <v>8959928.1784000006</v>
      </c>
      <c r="E211" s="16">
        <v>1493086.4108</v>
      </c>
      <c r="F211" s="16">
        <v>442280.72739999997</v>
      </c>
      <c r="G211" s="17">
        <f t="shared" si="3"/>
        <v>10895295.3166</v>
      </c>
      <c r="H211" s="18"/>
      <c r="I211" s="18"/>
      <c r="J211" s="19"/>
      <c r="K211" s="19"/>
      <c r="L211" s="19"/>
      <c r="M211" s="19"/>
      <c r="N211" s="18"/>
      <c r="O211" s="18"/>
      <c r="P211" s="19"/>
      <c r="Q211" s="19"/>
      <c r="R211" s="19"/>
    </row>
    <row r="212" spans="1:18" ht="18.75">
      <c r="A212" s="14">
        <v>207</v>
      </c>
      <c r="B212" s="15" t="s">
        <v>95</v>
      </c>
      <c r="C212" s="15" t="s">
        <v>565</v>
      </c>
      <c r="D212" s="16">
        <v>7106018.7255999995</v>
      </c>
      <c r="E212" s="16">
        <v>1184150.1162</v>
      </c>
      <c r="F212" s="16">
        <v>350767.8933</v>
      </c>
      <c r="G212" s="17">
        <f t="shared" si="3"/>
        <v>8640936.7350999992</v>
      </c>
      <c r="H212" s="18"/>
      <c r="I212" s="18"/>
      <c r="J212" s="19"/>
      <c r="K212" s="19"/>
      <c r="L212" s="19"/>
      <c r="M212" s="19"/>
      <c r="N212" s="18"/>
      <c r="O212" s="18"/>
      <c r="P212" s="19"/>
      <c r="Q212" s="19"/>
      <c r="R212" s="19"/>
    </row>
    <row r="213" spans="1:18" ht="18.75">
      <c r="A213" s="14">
        <v>208</v>
      </c>
      <c r="B213" s="15" t="s">
        <v>95</v>
      </c>
      <c r="C213" s="15" t="s">
        <v>567</v>
      </c>
      <c r="D213" s="16">
        <v>8349477.3841000004</v>
      </c>
      <c r="E213" s="16">
        <v>1391360.6192999999</v>
      </c>
      <c r="F213" s="16">
        <v>412147.60399999999</v>
      </c>
      <c r="G213" s="17">
        <f t="shared" si="3"/>
        <v>10152985.6074</v>
      </c>
      <c r="H213" s="18"/>
      <c r="I213" s="18"/>
      <c r="J213" s="19"/>
      <c r="K213" s="19"/>
      <c r="L213" s="19"/>
      <c r="M213" s="19"/>
      <c r="N213" s="18"/>
      <c r="O213" s="18"/>
      <c r="P213" s="19"/>
      <c r="Q213" s="19"/>
      <c r="R213" s="19"/>
    </row>
    <row r="214" spans="1:18" ht="18.75">
      <c r="A214" s="14">
        <v>209</v>
      </c>
      <c r="B214" s="15" t="s">
        <v>95</v>
      </c>
      <c r="C214" s="15" t="s">
        <v>569</v>
      </c>
      <c r="D214" s="16">
        <v>10375999.594000001</v>
      </c>
      <c r="E214" s="16">
        <v>1729061.1804</v>
      </c>
      <c r="F214" s="16">
        <v>512180.96360000002</v>
      </c>
      <c r="G214" s="17">
        <f t="shared" si="3"/>
        <v>12617241.738</v>
      </c>
      <c r="H214" s="18"/>
      <c r="I214" s="18"/>
      <c r="J214" s="19"/>
      <c r="K214" s="19"/>
      <c r="L214" s="19"/>
      <c r="M214" s="19"/>
      <c r="N214" s="18"/>
      <c r="O214" s="18"/>
      <c r="P214" s="19"/>
      <c r="Q214" s="19"/>
      <c r="R214" s="19"/>
    </row>
    <row r="215" spans="1:18" ht="18.75">
      <c r="A215" s="14">
        <v>210</v>
      </c>
      <c r="B215" s="15" t="s">
        <v>95</v>
      </c>
      <c r="C215" s="15" t="s">
        <v>571</v>
      </c>
      <c r="D215" s="16">
        <v>8538839.6264999993</v>
      </c>
      <c r="E215" s="16">
        <v>1422916.0275000001</v>
      </c>
      <c r="F215" s="16">
        <v>421494.91889999999</v>
      </c>
      <c r="G215" s="17">
        <f t="shared" si="3"/>
        <v>10383250.572899999</v>
      </c>
      <c r="H215" s="18"/>
      <c r="I215" s="18"/>
      <c r="J215" s="19"/>
      <c r="K215" s="19"/>
      <c r="L215" s="19"/>
      <c r="M215" s="19"/>
      <c r="N215" s="18"/>
      <c r="O215" s="18"/>
      <c r="P215" s="19"/>
      <c r="Q215" s="19"/>
      <c r="R215" s="19"/>
    </row>
    <row r="216" spans="1:18" ht="37.5">
      <c r="A216" s="14">
        <v>211</v>
      </c>
      <c r="B216" s="15" t="s">
        <v>95</v>
      </c>
      <c r="C216" s="15" t="s">
        <v>573</v>
      </c>
      <c r="D216" s="16">
        <v>8200210.8790999996</v>
      </c>
      <c r="E216" s="16">
        <v>1366486.7826</v>
      </c>
      <c r="F216" s="16">
        <v>404779.49829999998</v>
      </c>
      <c r="G216" s="17">
        <f t="shared" si="3"/>
        <v>9971477.1600000001</v>
      </c>
      <c r="H216" s="18"/>
      <c r="I216" s="18"/>
      <c r="J216" s="19"/>
      <c r="K216" s="19"/>
      <c r="L216" s="19"/>
      <c r="M216" s="19"/>
      <c r="N216" s="18"/>
      <c r="O216" s="18"/>
      <c r="P216" s="19"/>
      <c r="Q216" s="19"/>
      <c r="R216" s="19"/>
    </row>
    <row r="217" spans="1:18" ht="18.75">
      <c r="A217" s="14">
        <v>212</v>
      </c>
      <c r="B217" s="15" t="s">
        <v>96</v>
      </c>
      <c r="C217" s="15" t="s">
        <v>578</v>
      </c>
      <c r="D217" s="16">
        <v>9311888.6363999993</v>
      </c>
      <c r="E217" s="16">
        <v>1551737.2578</v>
      </c>
      <c r="F217" s="16">
        <v>459654.2291</v>
      </c>
      <c r="G217" s="17">
        <f t="shared" si="3"/>
        <v>11323280.123299999</v>
      </c>
      <c r="H217" s="18"/>
      <c r="I217" s="18"/>
      <c r="J217" s="19"/>
      <c r="K217" s="19"/>
      <c r="L217" s="19"/>
      <c r="M217" s="19"/>
      <c r="N217" s="18"/>
      <c r="O217" s="18"/>
      <c r="P217" s="19"/>
      <c r="Q217" s="19"/>
      <c r="R217" s="19"/>
    </row>
    <row r="218" spans="1:18" ht="18.75">
      <c r="A218" s="14">
        <v>213</v>
      </c>
      <c r="B218" s="15" t="s">
        <v>96</v>
      </c>
      <c r="C218" s="15" t="s">
        <v>580</v>
      </c>
      <c r="D218" s="16">
        <v>8743848.7978000008</v>
      </c>
      <c r="E218" s="16">
        <v>1457078.8469</v>
      </c>
      <c r="F218" s="16">
        <v>431614.59889999998</v>
      </c>
      <c r="G218" s="17">
        <f t="shared" si="3"/>
        <v>10632542.2436</v>
      </c>
      <c r="H218" s="18"/>
      <c r="I218" s="18"/>
      <c r="J218" s="19"/>
      <c r="K218" s="19"/>
      <c r="L218" s="19"/>
      <c r="M218" s="19"/>
      <c r="N218" s="18"/>
      <c r="O218" s="18"/>
      <c r="P218" s="19"/>
      <c r="Q218" s="19"/>
      <c r="R218" s="19"/>
    </row>
    <row r="219" spans="1:18" ht="18.75">
      <c r="A219" s="14">
        <v>214</v>
      </c>
      <c r="B219" s="15" t="s">
        <v>96</v>
      </c>
      <c r="C219" s="15" t="s">
        <v>582</v>
      </c>
      <c r="D219" s="16">
        <v>8819121.2114000004</v>
      </c>
      <c r="E219" s="16">
        <v>1469622.2753000001</v>
      </c>
      <c r="F219" s="16">
        <v>435330.20209999999</v>
      </c>
      <c r="G219" s="17">
        <f t="shared" si="3"/>
        <v>10724073.6888</v>
      </c>
      <c r="H219" s="18"/>
      <c r="I219" s="18"/>
      <c r="J219" s="19"/>
      <c r="K219" s="19"/>
      <c r="L219" s="19"/>
      <c r="M219" s="19"/>
      <c r="N219" s="18"/>
      <c r="O219" s="18"/>
      <c r="P219" s="19"/>
      <c r="Q219" s="19"/>
      <c r="R219" s="19"/>
    </row>
    <row r="220" spans="1:18" ht="18.75">
      <c r="A220" s="14">
        <v>215</v>
      </c>
      <c r="B220" s="15" t="s">
        <v>96</v>
      </c>
      <c r="C220" s="15" t="s">
        <v>96</v>
      </c>
      <c r="D220" s="16">
        <v>8504097.1491</v>
      </c>
      <c r="E220" s="16">
        <v>1417126.5256000001</v>
      </c>
      <c r="F220" s="16">
        <v>419779.95789999998</v>
      </c>
      <c r="G220" s="17">
        <f t="shared" si="3"/>
        <v>10341003.6326</v>
      </c>
      <c r="H220" s="18"/>
      <c r="I220" s="18"/>
      <c r="J220" s="19"/>
      <c r="K220" s="19"/>
      <c r="L220" s="19"/>
      <c r="M220" s="19"/>
      <c r="N220" s="18"/>
      <c r="O220" s="18"/>
      <c r="P220" s="19"/>
      <c r="Q220" s="19"/>
      <c r="R220" s="19"/>
    </row>
    <row r="221" spans="1:18" ht="18.75">
      <c r="A221" s="14">
        <v>216</v>
      </c>
      <c r="B221" s="15" t="s">
        <v>96</v>
      </c>
      <c r="C221" s="15" t="s">
        <v>585</v>
      </c>
      <c r="D221" s="16">
        <v>8476500.8857000005</v>
      </c>
      <c r="E221" s="16">
        <v>1412527.8721</v>
      </c>
      <c r="F221" s="16">
        <v>418417.7488</v>
      </c>
      <c r="G221" s="17">
        <f t="shared" si="3"/>
        <v>10307446.5066</v>
      </c>
      <c r="H221" s="18"/>
      <c r="I221" s="18"/>
      <c r="J221" s="19"/>
      <c r="K221" s="19"/>
      <c r="L221" s="19"/>
      <c r="M221" s="19"/>
      <c r="N221" s="18"/>
      <c r="O221" s="18"/>
      <c r="P221" s="19"/>
      <c r="Q221" s="19"/>
      <c r="R221" s="19"/>
    </row>
    <row r="222" spans="1:18" ht="18.75">
      <c r="A222" s="14">
        <v>217</v>
      </c>
      <c r="B222" s="15" t="s">
        <v>96</v>
      </c>
      <c r="C222" s="15" t="s">
        <v>587</v>
      </c>
      <c r="D222" s="16">
        <v>8810407.0035999995</v>
      </c>
      <c r="E222" s="16">
        <v>1468170.1358</v>
      </c>
      <c r="F222" s="16">
        <v>434900.05060000002</v>
      </c>
      <c r="G222" s="17">
        <f t="shared" si="3"/>
        <v>10713477.189999999</v>
      </c>
      <c r="H222" s="18"/>
      <c r="I222" s="18"/>
      <c r="J222" s="19"/>
      <c r="K222" s="19"/>
      <c r="L222" s="19"/>
      <c r="M222" s="19"/>
      <c r="N222" s="18"/>
      <c r="O222" s="18"/>
      <c r="P222" s="19"/>
      <c r="Q222" s="19"/>
      <c r="R222" s="19"/>
    </row>
    <row r="223" spans="1:18" ht="18.75">
      <c r="A223" s="14">
        <v>218</v>
      </c>
      <c r="B223" s="15" t="s">
        <v>96</v>
      </c>
      <c r="C223" s="15" t="s">
        <v>589</v>
      </c>
      <c r="D223" s="16">
        <v>10294289.4088</v>
      </c>
      <c r="E223" s="16">
        <v>1715444.9587999999</v>
      </c>
      <c r="F223" s="16">
        <v>508147.57860000001</v>
      </c>
      <c r="G223" s="17">
        <f t="shared" si="3"/>
        <v>12517881.9462</v>
      </c>
      <c r="H223" s="18"/>
      <c r="I223" s="18"/>
      <c r="J223" s="19"/>
      <c r="K223" s="19"/>
      <c r="L223" s="19"/>
      <c r="M223" s="19"/>
      <c r="N223" s="18"/>
      <c r="O223" s="18"/>
      <c r="P223" s="19"/>
      <c r="Q223" s="19"/>
      <c r="R223" s="19"/>
    </row>
    <row r="224" spans="1:18" ht="18.75">
      <c r="A224" s="14">
        <v>219</v>
      </c>
      <c r="B224" s="15" t="s">
        <v>96</v>
      </c>
      <c r="C224" s="15" t="s">
        <v>591</v>
      </c>
      <c r="D224" s="16">
        <v>9118407.2912000008</v>
      </c>
      <c r="E224" s="16">
        <v>1519495.4405</v>
      </c>
      <c r="F224" s="16">
        <v>450103.58669999999</v>
      </c>
      <c r="G224" s="17">
        <f t="shared" si="3"/>
        <v>11088006.318399999</v>
      </c>
      <c r="H224" s="18"/>
      <c r="I224" s="18"/>
      <c r="J224" s="19"/>
      <c r="K224" s="19"/>
      <c r="L224" s="19"/>
      <c r="M224" s="19"/>
      <c r="N224" s="18"/>
      <c r="O224" s="18"/>
      <c r="P224" s="19"/>
      <c r="Q224" s="19"/>
      <c r="R224" s="19"/>
    </row>
    <row r="225" spans="1:18" ht="18.75">
      <c r="A225" s="14">
        <v>220</v>
      </c>
      <c r="B225" s="15" t="s">
        <v>96</v>
      </c>
      <c r="C225" s="15" t="s">
        <v>593</v>
      </c>
      <c r="D225" s="16">
        <v>8249973.9885999998</v>
      </c>
      <c r="E225" s="16">
        <v>1374779.3293000001</v>
      </c>
      <c r="F225" s="16">
        <v>407235.90909999999</v>
      </c>
      <c r="G225" s="17">
        <f t="shared" si="3"/>
        <v>10031989.227</v>
      </c>
      <c r="H225" s="18"/>
      <c r="I225" s="18"/>
      <c r="J225" s="19"/>
      <c r="K225" s="19"/>
      <c r="L225" s="19"/>
      <c r="M225" s="19"/>
      <c r="N225" s="18"/>
      <c r="O225" s="18"/>
      <c r="P225" s="19"/>
      <c r="Q225" s="19"/>
      <c r="R225" s="19"/>
    </row>
    <row r="226" spans="1:18" ht="18.75">
      <c r="A226" s="14">
        <v>221</v>
      </c>
      <c r="B226" s="15" t="s">
        <v>96</v>
      </c>
      <c r="C226" s="15" t="s">
        <v>595</v>
      </c>
      <c r="D226" s="16">
        <v>11459178.181500001</v>
      </c>
      <c r="E226" s="16">
        <v>1909562.5412999999</v>
      </c>
      <c r="F226" s="16">
        <v>565648.91599999997</v>
      </c>
      <c r="G226" s="17">
        <f t="shared" si="3"/>
        <v>13934389.638800001</v>
      </c>
      <c r="H226" s="18"/>
      <c r="I226" s="18"/>
      <c r="J226" s="19"/>
      <c r="K226" s="19"/>
      <c r="L226" s="19"/>
      <c r="M226" s="19"/>
      <c r="N226" s="18"/>
      <c r="O226" s="18"/>
      <c r="P226" s="19"/>
      <c r="Q226" s="19"/>
      <c r="R226" s="19"/>
    </row>
    <row r="227" spans="1:18" ht="18.75">
      <c r="A227" s="14">
        <v>222</v>
      </c>
      <c r="B227" s="15" t="s">
        <v>96</v>
      </c>
      <c r="C227" s="15" t="s">
        <v>597</v>
      </c>
      <c r="D227" s="16">
        <v>8889859.3181999996</v>
      </c>
      <c r="E227" s="16">
        <v>1481410.1048000001</v>
      </c>
      <c r="F227" s="16">
        <v>438821.98249999998</v>
      </c>
      <c r="G227" s="17">
        <f t="shared" si="3"/>
        <v>10810091.4055</v>
      </c>
      <c r="H227" s="18"/>
      <c r="I227" s="18"/>
      <c r="J227" s="19"/>
      <c r="K227" s="19"/>
      <c r="L227" s="19"/>
      <c r="M227" s="19"/>
      <c r="N227" s="18"/>
      <c r="O227" s="18"/>
      <c r="P227" s="19"/>
      <c r="Q227" s="19"/>
      <c r="R227" s="19"/>
    </row>
    <row r="228" spans="1:18" ht="18.75">
      <c r="A228" s="14">
        <v>223</v>
      </c>
      <c r="B228" s="15" t="s">
        <v>96</v>
      </c>
      <c r="C228" s="15" t="s">
        <v>599</v>
      </c>
      <c r="D228" s="16">
        <v>9809276.8808999993</v>
      </c>
      <c r="E228" s="16">
        <v>1634622.2557999999</v>
      </c>
      <c r="F228" s="16">
        <v>484206.34940000001</v>
      </c>
      <c r="G228" s="17">
        <f t="shared" si="3"/>
        <v>11928105.486099999</v>
      </c>
      <c r="H228" s="18"/>
      <c r="I228" s="18"/>
      <c r="J228" s="19"/>
      <c r="K228" s="19"/>
      <c r="L228" s="19"/>
      <c r="M228" s="19"/>
      <c r="N228" s="18"/>
      <c r="O228" s="18"/>
      <c r="P228" s="19"/>
      <c r="Q228" s="19"/>
      <c r="R228" s="19"/>
    </row>
    <row r="229" spans="1:18" ht="18.75">
      <c r="A229" s="14">
        <v>224</v>
      </c>
      <c r="B229" s="15" t="s">
        <v>96</v>
      </c>
      <c r="C229" s="15" t="s">
        <v>600</v>
      </c>
      <c r="D229" s="16">
        <v>10743592.109300001</v>
      </c>
      <c r="E229" s="16">
        <v>1790316.9604</v>
      </c>
      <c r="F229" s="16">
        <v>530326.09620000003</v>
      </c>
      <c r="G229" s="17">
        <f t="shared" si="3"/>
        <v>13064235.165899999</v>
      </c>
      <c r="H229" s="18"/>
      <c r="I229" s="18"/>
      <c r="J229" s="19"/>
      <c r="K229" s="19"/>
      <c r="L229" s="19"/>
      <c r="M229" s="19"/>
      <c r="N229" s="18"/>
      <c r="O229" s="18"/>
      <c r="P229" s="19"/>
      <c r="Q229" s="19"/>
      <c r="R229" s="19"/>
    </row>
    <row r="230" spans="1:18" ht="18.75">
      <c r="A230" s="14">
        <v>225</v>
      </c>
      <c r="B230" s="15" t="s">
        <v>97</v>
      </c>
      <c r="C230" s="15" t="s">
        <v>605</v>
      </c>
      <c r="D230" s="16">
        <v>11154131.902100001</v>
      </c>
      <c r="E230" s="16">
        <v>1858729.4938000001</v>
      </c>
      <c r="F230" s="16">
        <v>550591.19590000005</v>
      </c>
      <c r="G230" s="17">
        <f t="shared" si="3"/>
        <v>13563452.591800001</v>
      </c>
      <c r="H230" s="18"/>
      <c r="I230" s="18"/>
      <c r="J230" s="19"/>
      <c r="K230" s="19"/>
      <c r="L230" s="19"/>
      <c r="M230" s="19"/>
      <c r="N230" s="18"/>
      <c r="O230" s="18"/>
      <c r="P230" s="19"/>
      <c r="Q230" s="19"/>
      <c r="R230" s="19"/>
    </row>
    <row r="231" spans="1:18" ht="18.75">
      <c r="A231" s="14">
        <v>226</v>
      </c>
      <c r="B231" s="15" t="s">
        <v>97</v>
      </c>
      <c r="C231" s="15" t="s">
        <v>607</v>
      </c>
      <c r="D231" s="16">
        <v>10593998.1853</v>
      </c>
      <c r="E231" s="16">
        <v>1765388.5625</v>
      </c>
      <c r="F231" s="16">
        <v>522941.8284</v>
      </c>
      <c r="G231" s="17">
        <f t="shared" si="3"/>
        <v>12882328.576199999</v>
      </c>
      <c r="H231" s="18"/>
      <c r="I231" s="18"/>
      <c r="J231" s="19"/>
      <c r="K231" s="19"/>
      <c r="L231" s="19"/>
      <c r="M231" s="19"/>
      <c r="N231" s="18"/>
      <c r="O231" s="18"/>
      <c r="P231" s="19"/>
      <c r="Q231" s="19"/>
      <c r="R231" s="19"/>
    </row>
    <row r="232" spans="1:18" ht="18.75">
      <c r="A232" s="14">
        <v>227</v>
      </c>
      <c r="B232" s="15" t="s">
        <v>97</v>
      </c>
      <c r="C232" s="15" t="s">
        <v>608</v>
      </c>
      <c r="D232" s="16">
        <v>7010242.6382999998</v>
      </c>
      <c r="E232" s="16">
        <v>1168189.9465000001</v>
      </c>
      <c r="F232" s="16">
        <v>346040.18599999999</v>
      </c>
      <c r="G232" s="17">
        <f t="shared" si="3"/>
        <v>8524472.7708000001</v>
      </c>
      <c r="H232" s="18"/>
      <c r="I232" s="18"/>
      <c r="J232" s="19"/>
      <c r="K232" s="19"/>
      <c r="L232" s="19"/>
      <c r="M232" s="19"/>
      <c r="N232" s="18"/>
      <c r="O232" s="18"/>
      <c r="P232" s="19"/>
      <c r="Q232" s="19"/>
      <c r="R232" s="19"/>
    </row>
    <row r="233" spans="1:18" ht="37.5">
      <c r="A233" s="14">
        <v>228</v>
      </c>
      <c r="B233" s="15" t="s">
        <v>97</v>
      </c>
      <c r="C233" s="15" t="s">
        <v>610</v>
      </c>
      <c r="D233" s="16">
        <v>7217251.3419000003</v>
      </c>
      <c r="E233" s="16">
        <v>1202685.9687999999</v>
      </c>
      <c r="F233" s="16">
        <v>356258.56699999998</v>
      </c>
      <c r="G233" s="17">
        <f t="shared" si="3"/>
        <v>8776195.8776999991</v>
      </c>
      <c r="H233" s="18"/>
      <c r="I233" s="18"/>
      <c r="J233" s="19"/>
      <c r="K233" s="19"/>
      <c r="L233" s="19"/>
      <c r="M233" s="19"/>
      <c r="N233" s="18"/>
      <c r="O233" s="18"/>
      <c r="P233" s="19"/>
      <c r="Q233" s="19"/>
      <c r="R233" s="19"/>
    </row>
    <row r="234" spans="1:18" ht="37.5">
      <c r="A234" s="14">
        <v>229</v>
      </c>
      <c r="B234" s="15" t="s">
        <v>97</v>
      </c>
      <c r="C234" s="15" t="s">
        <v>612</v>
      </c>
      <c r="D234" s="16">
        <v>8641539.1125000007</v>
      </c>
      <c r="E234" s="16">
        <v>1440029.9154999999</v>
      </c>
      <c r="F234" s="16">
        <v>426564.37959999999</v>
      </c>
      <c r="G234" s="17">
        <f t="shared" si="3"/>
        <v>10508133.407600001</v>
      </c>
      <c r="H234" s="18"/>
      <c r="I234" s="18"/>
      <c r="J234" s="19"/>
      <c r="K234" s="19"/>
      <c r="L234" s="19"/>
      <c r="M234" s="19"/>
      <c r="N234" s="18"/>
      <c r="O234" s="18"/>
      <c r="P234" s="19"/>
      <c r="Q234" s="19"/>
      <c r="R234" s="19"/>
    </row>
    <row r="235" spans="1:18" ht="18.75">
      <c r="A235" s="14">
        <v>230</v>
      </c>
      <c r="B235" s="15" t="s">
        <v>97</v>
      </c>
      <c r="C235" s="15" t="s">
        <v>614</v>
      </c>
      <c r="D235" s="16">
        <v>7344995.8359000003</v>
      </c>
      <c r="E235" s="16">
        <v>1223973.368</v>
      </c>
      <c r="F235" s="16">
        <v>362564.3015</v>
      </c>
      <c r="G235" s="17">
        <f t="shared" si="3"/>
        <v>8931533.5054000001</v>
      </c>
      <c r="H235" s="18"/>
      <c r="I235" s="18"/>
      <c r="J235" s="19"/>
      <c r="K235" s="19"/>
      <c r="L235" s="19"/>
      <c r="M235" s="19"/>
      <c r="N235" s="18"/>
      <c r="O235" s="18"/>
      <c r="P235" s="19"/>
      <c r="Q235" s="19"/>
      <c r="R235" s="19"/>
    </row>
    <row r="236" spans="1:18" ht="37.5">
      <c r="A236" s="14">
        <v>231</v>
      </c>
      <c r="B236" s="15" t="s">
        <v>97</v>
      </c>
      <c r="C236" s="15" t="s">
        <v>616</v>
      </c>
      <c r="D236" s="16">
        <v>7351751.6376</v>
      </c>
      <c r="E236" s="16">
        <v>1225099.1577999999</v>
      </c>
      <c r="F236" s="16">
        <v>362897.7819</v>
      </c>
      <c r="G236" s="17">
        <f t="shared" si="3"/>
        <v>8939748.5772999991</v>
      </c>
      <c r="H236" s="18"/>
      <c r="I236" s="18"/>
      <c r="J236" s="19"/>
      <c r="K236" s="19"/>
      <c r="L236" s="19"/>
      <c r="M236" s="19"/>
      <c r="N236" s="18"/>
      <c r="O236" s="18"/>
      <c r="P236" s="19"/>
      <c r="Q236" s="19"/>
      <c r="R236" s="19"/>
    </row>
    <row r="237" spans="1:18" ht="18.75">
      <c r="A237" s="14">
        <v>232</v>
      </c>
      <c r="B237" s="15" t="s">
        <v>97</v>
      </c>
      <c r="C237" s="15" t="s">
        <v>618</v>
      </c>
      <c r="D237" s="16">
        <v>8528644.8000000007</v>
      </c>
      <c r="E237" s="16">
        <v>1421217.1571</v>
      </c>
      <c r="F237" s="16">
        <v>420991.68109999999</v>
      </c>
      <c r="G237" s="17">
        <f t="shared" si="3"/>
        <v>10370853.6382</v>
      </c>
      <c r="H237" s="18"/>
      <c r="I237" s="18"/>
      <c r="J237" s="19"/>
      <c r="K237" s="19"/>
      <c r="L237" s="19"/>
      <c r="M237" s="19"/>
      <c r="N237" s="18"/>
      <c r="O237" s="18"/>
      <c r="P237" s="19"/>
      <c r="Q237" s="19"/>
      <c r="R237" s="19"/>
    </row>
    <row r="238" spans="1:18" ht="18.75">
      <c r="A238" s="14">
        <v>233</v>
      </c>
      <c r="B238" s="15" t="s">
        <v>97</v>
      </c>
      <c r="C238" s="15" t="s">
        <v>620</v>
      </c>
      <c r="D238" s="16">
        <v>9386820.4190999996</v>
      </c>
      <c r="E238" s="16">
        <v>1564223.9234</v>
      </c>
      <c r="F238" s="16">
        <v>463353.01809999999</v>
      </c>
      <c r="G238" s="17">
        <f t="shared" si="3"/>
        <v>11414397.3606</v>
      </c>
      <c r="H238" s="18"/>
      <c r="I238" s="18"/>
      <c r="J238" s="19"/>
      <c r="K238" s="19"/>
      <c r="L238" s="19"/>
      <c r="M238" s="19"/>
      <c r="N238" s="18"/>
      <c r="O238" s="18"/>
      <c r="P238" s="19"/>
      <c r="Q238" s="19"/>
      <c r="R238" s="19"/>
    </row>
    <row r="239" spans="1:18" ht="18.75">
      <c r="A239" s="14">
        <v>234</v>
      </c>
      <c r="B239" s="15" t="s">
        <v>97</v>
      </c>
      <c r="C239" s="15" t="s">
        <v>622</v>
      </c>
      <c r="D239" s="16">
        <v>6830289.3184000002</v>
      </c>
      <c r="E239" s="16">
        <v>1138202.4454000001</v>
      </c>
      <c r="F239" s="16">
        <v>337157.31510000001</v>
      </c>
      <c r="G239" s="17">
        <f t="shared" si="3"/>
        <v>8305649.0789000001</v>
      </c>
      <c r="H239" s="18"/>
      <c r="I239" s="18"/>
      <c r="J239" s="19"/>
      <c r="K239" s="19"/>
      <c r="L239" s="19"/>
      <c r="M239" s="19"/>
      <c r="N239" s="18"/>
      <c r="O239" s="18"/>
      <c r="P239" s="19"/>
      <c r="Q239" s="19"/>
      <c r="R239" s="19"/>
    </row>
    <row r="240" spans="1:18" ht="18.75">
      <c r="A240" s="14">
        <v>235</v>
      </c>
      <c r="B240" s="15" t="s">
        <v>97</v>
      </c>
      <c r="C240" s="15" t="s">
        <v>624</v>
      </c>
      <c r="D240" s="16">
        <v>11720014.734200001</v>
      </c>
      <c r="E240" s="16">
        <v>1953028.4602000001</v>
      </c>
      <c r="F240" s="16">
        <v>578524.35179999995</v>
      </c>
      <c r="G240" s="17">
        <f t="shared" si="3"/>
        <v>14251567.5462</v>
      </c>
      <c r="H240" s="18"/>
      <c r="I240" s="18"/>
      <c r="J240" s="19"/>
      <c r="K240" s="19"/>
      <c r="L240" s="19"/>
      <c r="M240" s="19"/>
      <c r="N240" s="18"/>
      <c r="O240" s="18"/>
      <c r="P240" s="19"/>
      <c r="Q240" s="19"/>
      <c r="R240" s="19"/>
    </row>
    <row r="241" spans="1:18" ht="18.75">
      <c r="A241" s="14">
        <v>236</v>
      </c>
      <c r="B241" s="15" t="s">
        <v>97</v>
      </c>
      <c r="C241" s="15" t="s">
        <v>626</v>
      </c>
      <c r="D241" s="16">
        <v>12061759.7377</v>
      </c>
      <c r="E241" s="16">
        <v>2009976.9994000001</v>
      </c>
      <c r="F241" s="16">
        <v>595393.59739999997</v>
      </c>
      <c r="G241" s="17">
        <f t="shared" si="3"/>
        <v>14667130.3345</v>
      </c>
      <c r="H241" s="18"/>
      <c r="I241" s="18"/>
      <c r="J241" s="19"/>
      <c r="K241" s="19"/>
      <c r="L241" s="19"/>
      <c r="M241" s="19"/>
      <c r="N241" s="18"/>
      <c r="O241" s="18"/>
      <c r="P241" s="19"/>
      <c r="Q241" s="19"/>
      <c r="R241" s="19"/>
    </row>
    <row r="242" spans="1:18" ht="18.75">
      <c r="A242" s="14">
        <v>237</v>
      </c>
      <c r="B242" s="15" t="s">
        <v>97</v>
      </c>
      <c r="C242" s="15" t="s">
        <v>628</v>
      </c>
      <c r="D242" s="16">
        <v>9454094.9657000005</v>
      </c>
      <c r="E242" s="16">
        <v>1575434.5837000001</v>
      </c>
      <c r="F242" s="16">
        <v>466673.82990000001</v>
      </c>
      <c r="G242" s="17">
        <f t="shared" si="3"/>
        <v>11496203.3793</v>
      </c>
      <c r="H242" s="18"/>
      <c r="I242" s="18"/>
      <c r="J242" s="19"/>
      <c r="K242" s="19"/>
      <c r="L242" s="19"/>
      <c r="M242" s="19"/>
      <c r="N242" s="18"/>
      <c r="O242" s="18"/>
      <c r="P242" s="19"/>
      <c r="Q242" s="19"/>
      <c r="R242" s="19"/>
    </row>
    <row r="243" spans="1:18" ht="37.5">
      <c r="A243" s="14">
        <v>238</v>
      </c>
      <c r="B243" s="15" t="s">
        <v>97</v>
      </c>
      <c r="C243" s="15" t="s">
        <v>630</v>
      </c>
      <c r="D243" s="16">
        <v>9016136.0159000009</v>
      </c>
      <c r="E243" s="16">
        <v>1502452.9098</v>
      </c>
      <c r="F243" s="16">
        <v>445055.2634</v>
      </c>
      <c r="G243" s="17">
        <f t="shared" si="3"/>
        <v>10963644.189099999</v>
      </c>
      <c r="H243" s="18"/>
      <c r="I243" s="18"/>
      <c r="J243" s="19"/>
      <c r="K243" s="19"/>
      <c r="L243" s="19"/>
      <c r="M243" s="19"/>
      <c r="N243" s="18"/>
      <c r="O243" s="18"/>
      <c r="P243" s="19"/>
      <c r="Q243" s="19"/>
      <c r="R243" s="19"/>
    </row>
    <row r="244" spans="1:18" ht="37.5">
      <c r="A244" s="14">
        <v>239</v>
      </c>
      <c r="B244" s="15" t="s">
        <v>97</v>
      </c>
      <c r="C244" s="15" t="s">
        <v>632</v>
      </c>
      <c r="D244" s="16">
        <v>9840370.6120999996</v>
      </c>
      <c r="E244" s="16">
        <v>1639803.7290000001</v>
      </c>
      <c r="F244" s="16">
        <v>485741.20079999999</v>
      </c>
      <c r="G244" s="17">
        <f t="shared" si="3"/>
        <v>11965915.5419</v>
      </c>
      <c r="H244" s="18"/>
      <c r="I244" s="18"/>
      <c r="J244" s="19"/>
      <c r="K244" s="19"/>
      <c r="L244" s="19"/>
      <c r="M244" s="19"/>
      <c r="N244" s="18"/>
      <c r="O244" s="18"/>
      <c r="P244" s="19"/>
      <c r="Q244" s="19"/>
      <c r="R244" s="19"/>
    </row>
    <row r="245" spans="1:18" ht="18.75">
      <c r="A245" s="14">
        <v>240</v>
      </c>
      <c r="B245" s="15" t="s">
        <v>97</v>
      </c>
      <c r="C245" s="15" t="s">
        <v>634</v>
      </c>
      <c r="D245" s="16">
        <v>8632049.2039999999</v>
      </c>
      <c r="E245" s="16">
        <v>1438448.5129</v>
      </c>
      <c r="F245" s="16">
        <v>426095.93790000002</v>
      </c>
      <c r="G245" s="17">
        <f t="shared" si="3"/>
        <v>10496593.6548</v>
      </c>
      <c r="H245" s="18"/>
      <c r="I245" s="18"/>
      <c r="J245" s="19"/>
      <c r="K245" s="19"/>
      <c r="L245" s="19"/>
      <c r="M245" s="19"/>
      <c r="N245" s="18"/>
      <c r="O245" s="18"/>
      <c r="P245" s="19"/>
      <c r="Q245" s="19"/>
      <c r="R245" s="19"/>
    </row>
    <row r="246" spans="1:18" ht="18.75">
      <c r="A246" s="14">
        <v>241</v>
      </c>
      <c r="B246" s="15" t="s">
        <v>97</v>
      </c>
      <c r="C246" s="15" t="s">
        <v>636</v>
      </c>
      <c r="D246" s="16">
        <v>7079452.4685000004</v>
      </c>
      <c r="E246" s="16">
        <v>1179723.1033999999</v>
      </c>
      <c r="F246" s="16">
        <v>349456.52750000003</v>
      </c>
      <c r="G246" s="17">
        <f t="shared" si="3"/>
        <v>8608632.0994000006</v>
      </c>
      <c r="H246" s="18"/>
      <c r="I246" s="18"/>
      <c r="J246" s="19"/>
      <c r="K246" s="19"/>
      <c r="L246" s="19"/>
      <c r="M246" s="19"/>
      <c r="N246" s="18"/>
      <c r="O246" s="18"/>
      <c r="P246" s="19"/>
      <c r="Q246" s="19"/>
      <c r="R246" s="19"/>
    </row>
    <row r="247" spans="1:18" ht="18.75">
      <c r="A247" s="14">
        <v>242</v>
      </c>
      <c r="B247" s="15" t="s">
        <v>97</v>
      </c>
      <c r="C247" s="15" t="s">
        <v>638</v>
      </c>
      <c r="D247" s="16">
        <v>8809664.3780000005</v>
      </c>
      <c r="E247" s="16">
        <v>1468046.3844000001</v>
      </c>
      <c r="F247" s="16">
        <v>434863.39309999999</v>
      </c>
      <c r="G247" s="17">
        <f t="shared" si="3"/>
        <v>10712574.1555</v>
      </c>
      <c r="H247" s="18"/>
      <c r="I247" s="18"/>
      <c r="J247" s="19"/>
      <c r="K247" s="19"/>
      <c r="L247" s="19"/>
      <c r="M247" s="19"/>
      <c r="N247" s="18"/>
      <c r="O247" s="18"/>
      <c r="P247" s="19"/>
      <c r="Q247" s="19"/>
      <c r="R247" s="19"/>
    </row>
    <row r="248" spans="1:18" ht="18.75">
      <c r="A248" s="14">
        <v>243</v>
      </c>
      <c r="B248" s="15" t="s">
        <v>98</v>
      </c>
      <c r="C248" s="15" t="s">
        <v>642</v>
      </c>
      <c r="D248" s="16">
        <v>10351543.0976</v>
      </c>
      <c r="E248" s="16">
        <v>1724985.7390000001</v>
      </c>
      <c r="F248" s="16">
        <v>510973.74</v>
      </c>
      <c r="G248" s="17">
        <f t="shared" si="3"/>
        <v>12587502.5766</v>
      </c>
      <c r="H248" s="18"/>
      <c r="I248" s="18"/>
      <c r="J248" s="19"/>
      <c r="K248" s="19"/>
      <c r="L248" s="19"/>
      <c r="M248" s="19"/>
      <c r="N248" s="18"/>
      <c r="O248" s="18"/>
      <c r="P248" s="19"/>
      <c r="Q248" s="19"/>
      <c r="R248" s="19"/>
    </row>
    <row r="249" spans="1:18" ht="18.75">
      <c r="A249" s="14">
        <v>244</v>
      </c>
      <c r="B249" s="15" t="s">
        <v>98</v>
      </c>
      <c r="C249" s="15" t="s">
        <v>644</v>
      </c>
      <c r="D249" s="16">
        <v>7876824.8070999999</v>
      </c>
      <c r="E249" s="16">
        <v>1312597.584</v>
      </c>
      <c r="F249" s="16">
        <v>388816.4878</v>
      </c>
      <c r="G249" s="17">
        <f t="shared" si="3"/>
        <v>9578238.8789000008</v>
      </c>
      <c r="H249" s="18"/>
      <c r="I249" s="18"/>
      <c r="J249" s="19"/>
      <c r="K249" s="19"/>
      <c r="L249" s="19"/>
      <c r="M249" s="19"/>
      <c r="N249" s="18"/>
      <c r="O249" s="18"/>
      <c r="P249" s="19"/>
      <c r="Q249" s="19"/>
      <c r="R249" s="19"/>
    </row>
    <row r="250" spans="1:18" ht="18.75">
      <c r="A250" s="14">
        <v>245</v>
      </c>
      <c r="B250" s="15" t="s">
        <v>98</v>
      </c>
      <c r="C250" s="15" t="s">
        <v>646</v>
      </c>
      <c r="D250" s="16">
        <v>7510441.7007999998</v>
      </c>
      <c r="E250" s="16">
        <v>1251543.3404999999</v>
      </c>
      <c r="F250" s="16">
        <v>370731.05410000001</v>
      </c>
      <c r="G250" s="17">
        <f t="shared" si="3"/>
        <v>9132716.0954</v>
      </c>
      <c r="H250" s="18"/>
      <c r="I250" s="18"/>
      <c r="J250" s="19"/>
      <c r="K250" s="19"/>
      <c r="L250" s="19"/>
      <c r="M250" s="19"/>
      <c r="N250" s="18"/>
      <c r="O250" s="18"/>
      <c r="P250" s="19"/>
      <c r="Q250" s="19"/>
      <c r="R250" s="19"/>
    </row>
    <row r="251" spans="1:18" ht="18.75">
      <c r="A251" s="14">
        <v>246</v>
      </c>
      <c r="B251" s="15" t="s">
        <v>98</v>
      </c>
      <c r="C251" s="15" t="s">
        <v>648</v>
      </c>
      <c r="D251" s="16">
        <v>7754938.7879999997</v>
      </c>
      <c r="E251" s="16">
        <v>1292286.4436000001</v>
      </c>
      <c r="F251" s="16">
        <v>382799.9399</v>
      </c>
      <c r="G251" s="17">
        <f t="shared" si="3"/>
        <v>9430025.1714999992</v>
      </c>
      <c r="H251" s="18"/>
      <c r="I251" s="18"/>
      <c r="J251" s="19"/>
      <c r="K251" s="19"/>
      <c r="L251" s="19"/>
      <c r="M251" s="19"/>
      <c r="N251" s="18"/>
      <c r="O251" s="18"/>
      <c r="P251" s="19"/>
      <c r="Q251" s="19"/>
      <c r="R251" s="19"/>
    </row>
    <row r="252" spans="1:18" ht="37.5">
      <c r="A252" s="14">
        <v>247</v>
      </c>
      <c r="B252" s="15" t="s">
        <v>98</v>
      </c>
      <c r="C252" s="15" t="s">
        <v>650</v>
      </c>
      <c r="D252" s="16">
        <v>8213991.3886000002</v>
      </c>
      <c r="E252" s="16">
        <v>1368783.1728999999</v>
      </c>
      <c r="F252" s="16">
        <v>405459.7329</v>
      </c>
      <c r="G252" s="17">
        <f t="shared" si="3"/>
        <v>9988234.2943999991</v>
      </c>
      <c r="H252" s="18"/>
      <c r="I252" s="18"/>
      <c r="J252" s="19"/>
      <c r="K252" s="19"/>
      <c r="L252" s="19"/>
      <c r="M252" s="19"/>
      <c r="N252" s="18"/>
      <c r="O252" s="18"/>
      <c r="P252" s="19"/>
      <c r="Q252" s="19"/>
      <c r="R252" s="19"/>
    </row>
    <row r="253" spans="1:18" ht="18.75">
      <c r="A253" s="14">
        <v>248</v>
      </c>
      <c r="B253" s="15" t="s">
        <v>98</v>
      </c>
      <c r="C253" s="15" t="s">
        <v>652</v>
      </c>
      <c r="D253" s="16">
        <v>8373410.7060000002</v>
      </c>
      <c r="E253" s="16">
        <v>1395348.8787</v>
      </c>
      <c r="F253" s="16">
        <v>413329.00270000001</v>
      </c>
      <c r="G253" s="17">
        <f t="shared" si="3"/>
        <v>10182088.587400001</v>
      </c>
      <c r="H253" s="18"/>
      <c r="I253" s="18"/>
      <c r="J253" s="19"/>
      <c r="K253" s="19"/>
      <c r="L253" s="19"/>
      <c r="M253" s="19"/>
      <c r="N253" s="18"/>
      <c r="O253" s="18"/>
      <c r="P253" s="19"/>
      <c r="Q253" s="19"/>
      <c r="R253" s="19"/>
    </row>
    <row r="254" spans="1:18" ht="18.75">
      <c r="A254" s="14">
        <v>249</v>
      </c>
      <c r="B254" s="15" t="s">
        <v>98</v>
      </c>
      <c r="C254" s="15" t="s">
        <v>654</v>
      </c>
      <c r="D254" s="16">
        <v>6899742.4167999998</v>
      </c>
      <c r="E254" s="16">
        <v>1149776.1406</v>
      </c>
      <c r="F254" s="16">
        <v>340585.66480000003</v>
      </c>
      <c r="G254" s="17">
        <f t="shared" si="3"/>
        <v>8390104.2222000007</v>
      </c>
      <c r="H254" s="18"/>
      <c r="I254" s="18"/>
      <c r="J254" s="19"/>
      <c r="K254" s="19"/>
      <c r="L254" s="19"/>
      <c r="M254" s="19"/>
      <c r="N254" s="18"/>
      <c r="O254" s="18"/>
      <c r="P254" s="19"/>
      <c r="Q254" s="19"/>
      <c r="R254" s="19"/>
    </row>
    <row r="255" spans="1:18" ht="18.75">
      <c r="A255" s="14">
        <v>250</v>
      </c>
      <c r="B255" s="15" t="s">
        <v>98</v>
      </c>
      <c r="C255" s="15" t="s">
        <v>656</v>
      </c>
      <c r="D255" s="16">
        <v>8499930.7042999994</v>
      </c>
      <c r="E255" s="16">
        <v>1416432.2274</v>
      </c>
      <c r="F255" s="16">
        <v>419574.29350000003</v>
      </c>
      <c r="G255" s="17">
        <f t="shared" si="3"/>
        <v>10335937.225199999</v>
      </c>
      <c r="H255" s="18"/>
      <c r="I255" s="18"/>
      <c r="J255" s="19"/>
      <c r="K255" s="19"/>
      <c r="L255" s="19"/>
      <c r="M255" s="19"/>
      <c r="N255" s="18"/>
      <c r="O255" s="18"/>
      <c r="P255" s="19"/>
      <c r="Q255" s="19"/>
      <c r="R255" s="19"/>
    </row>
    <row r="256" spans="1:18" ht="18.75">
      <c r="A256" s="14">
        <v>251</v>
      </c>
      <c r="B256" s="15" t="s">
        <v>98</v>
      </c>
      <c r="C256" s="15" t="s">
        <v>658</v>
      </c>
      <c r="D256" s="16">
        <v>9094587.9981999993</v>
      </c>
      <c r="E256" s="16">
        <v>1515526.183</v>
      </c>
      <c r="F256" s="16">
        <v>448927.81670000002</v>
      </c>
      <c r="G256" s="17">
        <f t="shared" si="3"/>
        <v>11059041.9979</v>
      </c>
      <c r="H256" s="18"/>
      <c r="I256" s="18"/>
      <c r="J256" s="19"/>
      <c r="K256" s="19"/>
      <c r="L256" s="19"/>
      <c r="M256" s="19"/>
      <c r="N256" s="18"/>
      <c r="O256" s="18"/>
      <c r="P256" s="19"/>
      <c r="Q256" s="19"/>
      <c r="R256" s="19"/>
    </row>
    <row r="257" spans="1:18" ht="18.75">
      <c r="A257" s="14">
        <v>252</v>
      </c>
      <c r="B257" s="15" t="s">
        <v>98</v>
      </c>
      <c r="C257" s="15" t="s">
        <v>660</v>
      </c>
      <c r="D257" s="16">
        <v>7941572.5073999995</v>
      </c>
      <c r="E257" s="16">
        <v>1323387.1695000001</v>
      </c>
      <c r="F257" s="16">
        <v>392012.56920000003</v>
      </c>
      <c r="G257" s="17">
        <f t="shared" si="3"/>
        <v>9656972.2460999992</v>
      </c>
      <c r="H257" s="18"/>
      <c r="I257" s="18"/>
      <c r="J257" s="19"/>
      <c r="K257" s="19"/>
      <c r="L257" s="19"/>
      <c r="M257" s="19"/>
      <c r="N257" s="18"/>
      <c r="O257" s="18"/>
      <c r="P257" s="19"/>
      <c r="Q257" s="19"/>
      <c r="R257" s="19"/>
    </row>
    <row r="258" spans="1:18" ht="18.75">
      <c r="A258" s="14">
        <v>253</v>
      </c>
      <c r="B258" s="15" t="s">
        <v>98</v>
      </c>
      <c r="C258" s="15" t="s">
        <v>662</v>
      </c>
      <c r="D258" s="16">
        <v>8510704.3662</v>
      </c>
      <c r="E258" s="16">
        <v>1418227.5552000001</v>
      </c>
      <c r="F258" s="16">
        <v>420106.10389999999</v>
      </c>
      <c r="G258" s="17">
        <f t="shared" si="3"/>
        <v>10349038.0253</v>
      </c>
      <c r="H258" s="18"/>
      <c r="I258" s="18"/>
      <c r="J258" s="19"/>
      <c r="K258" s="19"/>
      <c r="L258" s="19"/>
      <c r="M258" s="19"/>
      <c r="N258" s="18"/>
      <c r="O258" s="18"/>
      <c r="P258" s="19"/>
      <c r="Q258" s="19"/>
      <c r="R258" s="19"/>
    </row>
    <row r="259" spans="1:18" ht="18.75">
      <c r="A259" s="14">
        <v>254</v>
      </c>
      <c r="B259" s="15" t="s">
        <v>98</v>
      </c>
      <c r="C259" s="15" t="s">
        <v>664</v>
      </c>
      <c r="D259" s="16">
        <v>5972474.3360000001</v>
      </c>
      <c r="E259" s="16">
        <v>995255.77579999994</v>
      </c>
      <c r="F259" s="16">
        <v>294813.77990000002</v>
      </c>
      <c r="G259" s="17">
        <f t="shared" si="3"/>
        <v>7262543.8916999996</v>
      </c>
      <c r="H259" s="18"/>
      <c r="I259" s="18"/>
      <c r="J259" s="19"/>
      <c r="K259" s="19"/>
      <c r="L259" s="19"/>
      <c r="M259" s="19"/>
      <c r="N259" s="18"/>
      <c r="O259" s="18"/>
      <c r="P259" s="19"/>
      <c r="Q259" s="19"/>
      <c r="R259" s="19"/>
    </row>
    <row r="260" spans="1:18" ht="37.5">
      <c r="A260" s="14">
        <v>255</v>
      </c>
      <c r="B260" s="15" t="s">
        <v>98</v>
      </c>
      <c r="C260" s="15" t="s">
        <v>666</v>
      </c>
      <c r="D260" s="16">
        <v>7569708.2017999999</v>
      </c>
      <c r="E260" s="16">
        <v>1261419.5364999999</v>
      </c>
      <c r="F260" s="16">
        <v>373656.57209999999</v>
      </c>
      <c r="G260" s="17">
        <f t="shared" si="3"/>
        <v>9204784.3103999998</v>
      </c>
      <c r="H260" s="18"/>
      <c r="I260" s="18"/>
      <c r="J260" s="19"/>
      <c r="K260" s="19"/>
      <c r="L260" s="19"/>
      <c r="M260" s="19"/>
      <c r="N260" s="18"/>
      <c r="O260" s="18"/>
      <c r="P260" s="19"/>
      <c r="Q260" s="19"/>
      <c r="R260" s="19"/>
    </row>
    <row r="261" spans="1:18" ht="18.75">
      <c r="A261" s="14">
        <v>256</v>
      </c>
      <c r="B261" s="15" t="s">
        <v>98</v>
      </c>
      <c r="C261" s="15" t="s">
        <v>668</v>
      </c>
      <c r="D261" s="16">
        <v>7386802.4017000003</v>
      </c>
      <c r="E261" s="16">
        <v>1230940.0327000001</v>
      </c>
      <c r="F261" s="16">
        <v>364627.9607</v>
      </c>
      <c r="G261" s="17">
        <f t="shared" si="3"/>
        <v>8982370.3950999994</v>
      </c>
      <c r="H261" s="18"/>
      <c r="I261" s="18"/>
      <c r="J261" s="19"/>
      <c r="K261" s="19"/>
      <c r="L261" s="19"/>
      <c r="M261" s="19"/>
      <c r="N261" s="18"/>
      <c r="O261" s="18"/>
      <c r="P261" s="19"/>
      <c r="Q261" s="19"/>
      <c r="R261" s="19"/>
    </row>
    <row r="262" spans="1:18" ht="18.75">
      <c r="A262" s="14">
        <v>257</v>
      </c>
      <c r="B262" s="15" t="s">
        <v>98</v>
      </c>
      <c r="C262" s="15" t="s">
        <v>670</v>
      </c>
      <c r="D262" s="16">
        <v>7922445.2163000004</v>
      </c>
      <c r="E262" s="16">
        <v>1320199.7893000001</v>
      </c>
      <c r="F262" s="16">
        <v>391068.40629999997</v>
      </c>
      <c r="G262" s="17">
        <f t="shared" si="3"/>
        <v>9633713.4119000006</v>
      </c>
      <c r="H262" s="18"/>
      <c r="I262" s="18"/>
      <c r="J262" s="19"/>
      <c r="K262" s="19"/>
      <c r="L262" s="19"/>
      <c r="M262" s="19"/>
      <c r="N262" s="18"/>
      <c r="O262" s="18"/>
      <c r="P262" s="19"/>
      <c r="Q262" s="19"/>
      <c r="R262" s="19"/>
    </row>
    <row r="263" spans="1:18" ht="18.75">
      <c r="A263" s="14">
        <v>258</v>
      </c>
      <c r="B263" s="15" t="s">
        <v>98</v>
      </c>
      <c r="C263" s="15" t="s">
        <v>672</v>
      </c>
      <c r="D263" s="16">
        <v>7701234.6743999999</v>
      </c>
      <c r="E263" s="16">
        <v>1283337.1662999999</v>
      </c>
      <c r="F263" s="16">
        <v>380148.99290000001</v>
      </c>
      <c r="G263" s="17">
        <f t="shared" ref="G263:G326" si="4">D263+E263+F263</f>
        <v>9364720.8335999995</v>
      </c>
      <c r="H263" s="18"/>
      <c r="I263" s="18"/>
      <c r="J263" s="19"/>
      <c r="K263" s="19"/>
      <c r="L263" s="19"/>
      <c r="M263" s="19"/>
      <c r="N263" s="18"/>
      <c r="O263" s="18"/>
      <c r="P263" s="19"/>
      <c r="Q263" s="19"/>
      <c r="R263" s="19"/>
    </row>
    <row r="264" spans="1:18" ht="18.75">
      <c r="A264" s="14">
        <v>259</v>
      </c>
      <c r="B264" s="15" t="s">
        <v>99</v>
      </c>
      <c r="C264" s="15" t="s">
        <v>676</v>
      </c>
      <c r="D264" s="16">
        <v>9647122.6422000006</v>
      </c>
      <c r="E264" s="16">
        <v>1607600.8014</v>
      </c>
      <c r="F264" s="16">
        <v>476202.07829999999</v>
      </c>
      <c r="G264" s="17">
        <f t="shared" si="4"/>
        <v>11730925.5219</v>
      </c>
      <c r="H264" s="18"/>
      <c r="I264" s="18"/>
      <c r="J264" s="19"/>
      <c r="K264" s="19"/>
      <c r="L264" s="19"/>
      <c r="M264" s="19"/>
      <c r="N264" s="18"/>
      <c r="O264" s="18"/>
      <c r="P264" s="19"/>
      <c r="Q264" s="19"/>
      <c r="R264" s="19"/>
    </row>
    <row r="265" spans="1:18" ht="18.75">
      <c r="A265" s="14">
        <v>260</v>
      </c>
      <c r="B265" s="15" t="s">
        <v>99</v>
      </c>
      <c r="C265" s="15" t="s">
        <v>678</v>
      </c>
      <c r="D265" s="16">
        <v>8128394.1368000004</v>
      </c>
      <c r="E265" s="16">
        <v>1354519.2087999999</v>
      </c>
      <c r="F265" s="16">
        <v>401234.4742</v>
      </c>
      <c r="G265" s="17">
        <f t="shared" si="4"/>
        <v>9884147.8198000006</v>
      </c>
      <c r="H265" s="18"/>
      <c r="I265" s="18"/>
      <c r="J265" s="19"/>
      <c r="K265" s="19"/>
      <c r="L265" s="19"/>
      <c r="M265" s="19"/>
      <c r="N265" s="18"/>
      <c r="O265" s="18"/>
      <c r="P265" s="19"/>
      <c r="Q265" s="19"/>
      <c r="R265" s="19"/>
    </row>
    <row r="266" spans="1:18" ht="18.75">
      <c r="A266" s="14">
        <v>261</v>
      </c>
      <c r="B266" s="15" t="s">
        <v>99</v>
      </c>
      <c r="C266" s="15" t="s">
        <v>680</v>
      </c>
      <c r="D266" s="16">
        <v>11002642.986300001</v>
      </c>
      <c r="E266" s="16">
        <v>1833485.3136</v>
      </c>
      <c r="F266" s="16">
        <v>543113.38740000001</v>
      </c>
      <c r="G266" s="17">
        <f t="shared" si="4"/>
        <v>13379241.6873</v>
      </c>
      <c r="H266" s="18"/>
      <c r="I266" s="18"/>
      <c r="J266" s="19"/>
      <c r="K266" s="19"/>
      <c r="L266" s="19"/>
      <c r="M266" s="19"/>
      <c r="N266" s="18"/>
      <c r="O266" s="18"/>
      <c r="P266" s="19"/>
      <c r="Q266" s="19"/>
      <c r="R266" s="19"/>
    </row>
    <row r="267" spans="1:18" ht="18.75">
      <c r="A267" s="14">
        <v>262</v>
      </c>
      <c r="B267" s="15" t="s">
        <v>99</v>
      </c>
      <c r="C267" s="15" t="s">
        <v>682</v>
      </c>
      <c r="D267" s="16">
        <v>10342888.580499999</v>
      </c>
      <c r="E267" s="16">
        <v>1723543.5464000001</v>
      </c>
      <c r="F267" s="16">
        <v>510546.53499999997</v>
      </c>
      <c r="G267" s="17">
        <f t="shared" si="4"/>
        <v>12576978.661900001</v>
      </c>
      <c r="H267" s="18"/>
      <c r="I267" s="18"/>
      <c r="J267" s="19"/>
      <c r="K267" s="19"/>
      <c r="L267" s="19"/>
      <c r="M267" s="19"/>
      <c r="N267" s="18"/>
      <c r="O267" s="18"/>
      <c r="P267" s="19"/>
      <c r="Q267" s="19"/>
      <c r="R267" s="19"/>
    </row>
    <row r="268" spans="1:18" ht="18.75">
      <c r="A268" s="14">
        <v>263</v>
      </c>
      <c r="B268" s="15" t="s">
        <v>99</v>
      </c>
      <c r="C268" s="15" t="s">
        <v>684</v>
      </c>
      <c r="D268" s="16">
        <v>10000382.1424</v>
      </c>
      <c r="E268" s="16">
        <v>1666468.1214000001</v>
      </c>
      <c r="F268" s="16">
        <v>493639.7034</v>
      </c>
      <c r="G268" s="17">
        <f t="shared" si="4"/>
        <v>12160489.9672</v>
      </c>
      <c r="H268" s="18"/>
      <c r="I268" s="18"/>
      <c r="J268" s="19"/>
      <c r="K268" s="19"/>
      <c r="L268" s="19"/>
      <c r="M268" s="19"/>
      <c r="N268" s="18"/>
      <c r="O268" s="18"/>
      <c r="P268" s="19"/>
      <c r="Q268" s="19"/>
      <c r="R268" s="19"/>
    </row>
    <row r="269" spans="1:18" ht="18.75">
      <c r="A269" s="14">
        <v>264</v>
      </c>
      <c r="B269" s="15" t="s">
        <v>99</v>
      </c>
      <c r="C269" s="15" t="s">
        <v>686</v>
      </c>
      <c r="D269" s="16">
        <v>9615050.2222000007</v>
      </c>
      <c r="E269" s="16">
        <v>1602256.2390999999</v>
      </c>
      <c r="F269" s="16">
        <v>474618.91680000001</v>
      </c>
      <c r="G269" s="17">
        <f t="shared" si="4"/>
        <v>11691925.3781</v>
      </c>
      <c r="H269" s="18"/>
      <c r="I269" s="18"/>
      <c r="J269" s="19"/>
      <c r="K269" s="19"/>
      <c r="L269" s="19"/>
      <c r="M269" s="19"/>
      <c r="N269" s="18"/>
      <c r="O269" s="18"/>
      <c r="P269" s="19"/>
      <c r="Q269" s="19"/>
      <c r="R269" s="19"/>
    </row>
    <row r="270" spans="1:18" ht="18.75">
      <c r="A270" s="14">
        <v>265</v>
      </c>
      <c r="B270" s="15" t="s">
        <v>99</v>
      </c>
      <c r="C270" s="15" t="s">
        <v>688</v>
      </c>
      <c r="D270" s="16">
        <v>9708180.7842999995</v>
      </c>
      <c r="E270" s="16">
        <v>1617775.5574</v>
      </c>
      <c r="F270" s="16">
        <v>479216.03539999999</v>
      </c>
      <c r="G270" s="17">
        <f t="shared" si="4"/>
        <v>11805172.3771</v>
      </c>
      <c r="H270" s="18"/>
      <c r="I270" s="18"/>
      <c r="J270" s="19"/>
      <c r="K270" s="19"/>
      <c r="L270" s="19"/>
      <c r="M270" s="19"/>
      <c r="N270" s="18"/>
      <c r="O270" s="18"/>
      <c r="P270" s="19"/>
      <c r="Q270" s="19"/>
      <c r="R270" s="19"/>
    </row>
    <row r="271" spans="1:18" ht="37.5">
      <c r="A271" s="14">
        <v>266</v>
      </c>
      <c r="B271" s="15" t="s">
        <v>99</v>
      </c>
      <c r="C271" s="15" t="s">
        <v>690</v>
      </c>
      <c r="D271" s="16">
        <v>10507331.7995</v>
      </c>
      <c r="E271" s="16">
        <v>1750946.4373999999</v>
      </c>
      <c r="F271" s="16">
        <v>518663.79489999998</v>
      </c>
      <c r="G271" s="17">
        <f t="shared" si="4"/>
        <v>12776942.0318</v>
      </c>
      <c r="H271" s="18"/>
      <c r="I271" s="18"/>
      <c r="J271" s="19"/>
      <c r="K271" s="19"/>
      <c r="L271" s="19"/>
      <c r="M271" s="19"/>
      <c r="N271" s="18"/>
      <c r="O271" s="18"/>
      <c r="P271" s="19"/>
      <c r="Q271" s="19"/>
      <c r="R271" s="19"/>
    </row>
    <row r="272" spans="1:18" ht="37.5">
      <c r="A272" s="14">
        <v>267</v>
      </c>
      <c r="B272" s="15" t="s">
        <v>99</v>
      </c>
      <c r="C272" s="15" t="s">
        <v>692</v>
      </c>
      <c r="D272" s="16">
        <v>9560898.0254999995</v>
      </c>
      <c r="E272" s="16">
        <v>1593232.2930000001</v>
      </c>
      <c r="F272" s="16">
        <v>471945.85149999999</v>
      </c>
      <c r="G272" s="17">
        <f t="shared" si="4"/>
        <v>11626076.17</v>
      </c>
      <c r="H272" s="18"/>
      <c r="I272" s="18"/>
      <c r="J272" s="19"/>
      <c r="K272" s="19"/>
      <c r="L272" s="19"/>
      <c r="M272" s="19"/>
      <c r="N272" s="18"/>
      <c r="O272" s="18"/>
      <c r="P272" s="19"/>
      <c r="Q272" s="19"/>
      <c r="R272" s="19"/>
    </row>
    <row r="273" spans="1:18" ht="18.75">
      <c r="A273" s="14">
        <v>268</v>
      </c>
      <c r="B273" s="15" t="s">
        <v>99</v>
      </c>
      <c r="C273" s="15" t="s">
        <v>694</v>
      </c>
      <c r="D273" s="16">
        <v>8941041.1916000005</v>
      </c>
      <c r="E273" s="16">
        <v>1489939.0748999999</v>
      </c>
      <c r="F273" s="16">
        <v>441348.4264</v>
      </c>
      <c r="G273" s="17">
        <f t="shared" si="4"/>
        <v>10872328.6929</v>
      </c>
      <c r="H273" s="18"/>
      <c r="I273" s="18"/>
      <c r="J273" s="19"/>
      <c r="K273" s="19"/>
      <c r="L273" s="19"/>
      <c r="M273" s="19"/>
      <c r="N273" s="18"/>
      <c r="O273" s="18"/>
      <c r="P273" s="19"/>
      <c r="Q273" s="19"/>
      <c r="R273" s="19"/>
    </row>
    <row r="274" spans="1:18" ht="18.75">
      <c r="A274" s="14">
        <v>269</v>
      </c>
      <c r="B274" s="15" t="s">
        <v>99</v>
      </c>
      <c r="C274" s="15" t="s">
        <v>696</v>
      </c>
      <c r="D274" s="16">
        <v>9360669.1129000001</v>
      </c>
      <c r="E274" s="16">
        <v>1559866.0581</v>
      </c>
      <c r="F274" s="16">
        <v>462062.13510000001</v>
      </c>
      <c r="G274" s="17">
        <f t="shared" si="4"/>
        <v>11382597.3061</v>
      </c>
      <c r="H274" s="18"/>
      <c r="I274" s="18"/>
      <c r="J274" s="19"/>
      <c r="K274" s="19"/>
      <c r="L274" s="19"/>
      <c r="M274" s="19"/>
      <c r="N274" s="18"/>
      <c r="O274" s="18"/>
      <c r="P274" s="19"/>
      <c r="Q274" s="19"/>
      <c r="R274" s="19"/>
    </row>
    <row r="275" spans="1:18" ht="18.75">
      <c r="A275" s="14">
        <v>270</v>
      </c>
      <c r="B275" s="15" t="s">
        <v>99</v>
      </c>
      <c r="C275" s="15" t="s">
        <v>698</v>
      </c>
      <c r="D275" s="16">
        <v>9088553.4959999993</v>
      </c>
      <c r="E275" s="16">
        <v>1514520.5907999999</v>
      </c>
      <c r="F275" s="16">
        <v>448629.9411</v>
      </c>
      <c r="G275" s="17">
        <f t="shared" si="4"/>
        <v>11051704.027899999</v>
      </c>
      <c r="H275" s="18"/>
      <c r="I275" s="18"/>
      <c r="J275" s="19"/>
      <c r="K275" s="19"/>
      <c r="L275" s="19"/>
      <c r="M275" s="19"/>
      <c r="N275" s="18"/>
      <c r="O275" s="18"/>
      <c r="P275" s="19"/>
      <c r="Q275" s="19"/>
      <c r="R275" s="19"/>
    </row>
    <row r="276" spans="1:18" ht="18.75">
      <c r="A276" s="14">
        <v>271</v>
      </c>
      <c r="B276" s="15" t="s">
        <v>99</v>
      </c>
      <c r="C276" s="15" t="s">
        <v>700</v>
      </c>
      <c r="D276" s="16">
        <v>11770865.721999999</v>
      </c>
      <c r="E276" s="16">
        <v>1961502.2914</v>
      </c>
      <c r="F276" s="16">
        <v>581034.46259999997</v>
      </c>
      <c r="G276" s="17">
        <f t="shared" si="4"/>
        <v>14313402.476</v>
      </c>
      <c r="H276" s="18"/>
      <c r="I276" s="18"/>
      <c r="J276" s="19"/>
      <c r="K276" s="19"/>
      <c r="L276" s="19"/>
      <c r="M276" s="19"/>
      <c r="N276" s="18"/>
      <c r="O276" s="18"/>
      <c r="P276" s="19"/>
      <c r="Q276" s="19"/>
      <c r="R276" s="19"/>
    </row>
    <row r="277" spans="1:18" ht="18.75">
      <c r="A277" s="14">
        <v>272</v>
      </c>
      <c r="B277" s="15" t="s">
        <v>99</v>
      </c>
      <c r="C277" s="15" t="s">
        <v>701</v>
      </c>
      <c r="D277" s="16">
        <v>8076469.5747999996</v>
      </c>
      <c r="E277" s="16">
        <v>1345866.4768000001</v>
      </c>
      <c r="F277" s="16">
        <v>398671.36959999998</v>
      </c>
      <c r="G277" s="17">
        <f t="shared" si="4"/>
        <v>9821007.4211999997</v>
      </c>
      <c r="H277" s="18"/>
      <c r="I277" s="18"/>
      <c r="J277" s="19"/>
      <c r="K277" s="19"/>
      <c r="L277" s="19"/>
      <c r="M277" s="19"/>
      <c r="N277" s="18"/>
      <c r="O277" s="18"/>
      <c r="P277" s="19"/>
      <c r="Q277" s="19"/>
      <c r="R277" s="19"/>
    </row>
    <row r="278" spans="1:18" ht="18.75">
      <c r="A278" s="14">
        <v>273</v>
      </c>
      <c r="B278" s="15" t="s">
        <v>99</v>
      </c>
      <c r="C278" s="15" t="s">
        <v>703</v>
      </c>
      <c r="D278" s="16">
        <v>8939345.7080000006</v>
      </c>
      <c r="E278" s="16">
        <v>1489656.5388</v>
      </c>
      <c r="F278" s="16">
        <v>441264.73379999999</v>
      </c>
      <c r="G278" s="17">
        <f t="shared" si="4"/>
        <v>10870266.980599999</v>
      </c>
      <c r="H278" s="18"/>
      <c r="I278" s="18"/>
      <c r="J278" s="19"/>
      <c r="K278" s="19"/>
      <c r="L278" s="19"/>
      <c r="M278" s="19"/>
      <c r="N278" s="18"/>
      <c r="O278" s="18"/>
      <c r="P278" s="19"/>
      <c r="Q278" s="19"/>
      <c r="R278" s="19"/>
    </row>
    <row r="279" spans="1:18" ht="18.75">
      <c r="A279" s="14">
        <v>274</v>
      </c>
      <c r="B279" s="15" t="s">
        <v>99</v>
      </c>
      <c r="C279" s="15" t="s">
        <v>705</v>
      </c>
      <c r="D279" s="16">
        <v>10150507.857000001</v>
      </c>
      <c r="E279" s="16">
        <v>1691485.1372</v>
      </c>
      <c r="F279" s="16">
        <v>501050.22149999999</v>
      </c>
      <c r="G279" s="17">
        <f t="shared" si="4"/>
        <v>12343043.215700001</v>
      </c>
      <c r="H279" s="18"/>
      <c r="I279" s="18"/>
      <c r="J279" s="19"/>
      <c r="K279" s="19"/>
      <c r="L279" s="19"/>
      <c r="M279" s="19"/>
      <c r="N279" s="18"/>
      <c r="O279" s="18"/>
      <c r="P279" s="19"/>
      <c r="Q279" s="19"/>
      <c r="R279" s="19"/>
    </row>
    <row r="280" spans="1:18" ht="18.75">
      <c r="A280" s="14">
        <v>275</v>
      </c>
      <c r="B280" s="15" t="s">
        <v>99</v>
      </c>
      <c r="C280" s="15" t="s">
        <v>707</v>
      </c>
      <c r="D280" s="16">
        <v>8406023.3709999993</v>
      </c>
      <c r="E280" s="16">
        <v>1400783.4676999999</v>
      </c>
      <c r="F280" s="16">
        <v>414938.83179999999</v>
      </c>
      <c r="G280" s="17">
        <f t="shared" si="4"/>
        <v>10221745.670499999</v>
      </c>
      <c r="H280" s="18"/>
      <c r="I280" s="18"/>
      <c r="J280" s="19"/>
      <c r="K280" s="19"/>
      <c r="L280" s="19"/>
      <c r="M280" s="19"/>
      <c r="N280" s="18"/>
      <c r="O280" s="18"/>
      <c r="P280" s="19"/>
      <c r="Q280" s="19"/>
      <c r="R280" s="19"/>
    </row>
    <row r="281" spans="1:18" ht="18.75">
      <c r="A281" s="14">
        <v>276</v>
      </c>
      <c r="B281" s="15" t="s">
        <v>100</v>
      </c>
      <c r="C281" s="15" t="s">
        <v>712</v>
      </c>
      <c r="D281" s="16">
        <v>13411958.319</v>
      </c>
      <c r="E281" s="16">
        <v>2234974.6905999999</v>
      </c>
      <c r="F281" s="16">
        <v>662042.2132</v>
      </c>
      <c r="G281" s="17">
        <f t="shared" si="4"/>
        <v>16308975.2228</v>
      </c>
      <c r="H281" s="18"/>
      <c r="I281" s="18"/>
      <c r="J281" s="19"/>
      <c r="K281" s="19"/>
      <c r="L281" s="19"/>
      <c r="M281" s="19"/>
      <c r="N281" s="18"/>
      <c r="O281" s="18"/>
      <c r="P281" s="19"/>
      <c r="Q281" s="19"/>
      <c r="R281" s="19"/>
    </row>
    <row r="282" spans="1:18" ht="18.75">
      <c r="A282" s="14">
        <v>277</v>
      </c>
      <c r="B282" s="15" t="s">
        <v>100</v>
      </c>
      <c r="C282" s="15" t="s">
        <v>714</v>
      </c>
      <c r="D282" s="16">
        <v>9740199.9481000006</v>
      </c>
      <c r="E282" s="16">
        <v>1623111.2450000001</v>
      </c>
      <c r="F282" s="16">
        <v>480796.56809999997</v>
      </c>
      <c r="G282" s="17">
        <f t="shared" si="4"/>
        <v>11844107.7612</v>
      </c>
      <c r="H282" s="18"/>
      <c r="I282" s="18"/>
      <c r="J282" s="19"/>
      <c r="K282" s="19"/>
      <c r="L282" s="19"/>
      <c r="M282" s="19"/>
      <c r="N282" s="18"/>
      <c r="O282" s="18"/>
      <c r="P282" s="19"/>
      <c r="Q282" s="19"/>
      <c r="R282" s="19"/>
    </row>
    <row r="283" spans="1:18" ht="18.75">
      <c r="A283" s="14">
        <v>278</v>
      </c>
      <c r="B283" s="15" t="s">
        <v>100</v>
      </c>
      <c r="C283" s="15" t="s">
        <v>716</v>
      </c>
      <c r="D283" s="16">
        <v>9803297.2478</v>
      </c>
      <c r="E283" s="16">
        <v>1633625.8071000001</v>
      </c>
      <c r="F283" s="16">
        <v>483911.18229999999</v>
      </c>
      <c r="G283" s="17">
        <f t="shared" si="4"/>
        <v>11920834.237199999</v>
      </c>
      <c r="H283" s="18"/>
      <c r="I283" s="18"/>
      <c r="J283" s="19"/>
      <c r="K283" s="19"/>
      <c r="L283" s="19"/>
      <c r="M283" s="19"/>
      <c r="N283" s="18"/>
      <c r="O283" s="18"/>
      <c r="P283" s="19"/>
      <c r="Q283" s="19"/>
      <c r="R283" s="19"/>
    </row>
    <row r="284" spans="1:18" ht="18.75">
      <c r="A284" s="14">
        <v>279</v>
      </c>
      <c r="B284" s="15" t="s">
        <v>100</v>
      </c>
      <c r="C284" s="15" t="s">
        <v>718</v>
      </c>
      <c r="D284" s="16">
        <v>10682015.1929</v>
      </c>
      <c r="E284" s="16">
        <v>1780055.7557000001</v>
      </c>
      <c r="F284" s="16">
        <v>527286.53130000003</v>
      </c>
      <c r="G284" s="17">
        <f t="shared" si="4"/>
        <v>12989357.479900001</v>
      </c>
      <c r="H284" s="18"/>
      <c r="I284" s="18"/>
      <c r="J284" s="19"/>
      <c r="K284" s="19"/>
      <c r="L284" s="19"/>
      <c r="M284" s="19"/>
      <c r="N284" s="18"/>
      <c r="O284" s="18"/>
      <c r="P284" s="19"/>
      <c r="Q284" s="19"/>
      <c r="R284" s="19"/>
    </row>
    <row r="285" spans="1:18" ht="18.75">
      <c r="A285" s="14">
        <v>280</v>
      </c>
      <c r="B285" s="15" t="s">
        <v>100</v>
      </c>
      <c r="C285" s="15" t="s">
        <v>720</v>
      </c>
      <c r="D285" s="16">
        <v>10389721.693299999</v>
      </c>
      <c r="E285" s="16">
        <v>1731347.8370999999</v>
      </c>
      <c r="F285" s="16">
        <v>512858.315</v>
      </c>
      <c r="G285" s="17">
        <f t="shared" si="4"/>
        <v>12633927.8454</v>
      </c>
      <c r="H285" s="18"/>
      <c r="I285" s="18"/>
      <c r="J285" s="19"/>
      <c r="K285" s="19"/>
      <c r="L285" s="19"/>
      <c r="M285" s="19"/>
      <c r="N285" s="18"/>
      <c r="O285" s="18"/>
      <c r="P285" s="19"/>
      <c r="Q285" s="19"/>
      <c r="R285" s="19"/>
    </row>
    <row r="286" spans="1:18" ht="18.75">
      <c r="A286" s="14">
        <v>281</v>
      </c>
      <c r="B286" s="15" t="s">
        <v>100</v>
      </c>
      <c r="C286" s="15" t="s">
        <v>100</v>
      </c>
      <c r="D286" s="16">
        <v>11313087.127699999</v>
      </c>
      <c r="E286" s="16">
        <v>1885217.8632</v>
      </c>
      <c r="F286" s="16">
        <v>558437.55709999998</v>
      </c>
      <c r="G286" s="17">
        <f t="shared" si="4"/>
        <v>13756742.548</v>
      </c>
      <c r="H286" s="18"/>
      <c r="I286" s="18"/>
      <c r="J286" s="19"/>
      <c r="K286" s="19"/>
      <c r="L286" s="19"/>
      <c r="M286" s="19"/>
      <c r="N286" s="18"/>
      <c r="O286" s="18"/>
      <c r="P286" s="19"/>
      <c r="Q286" s="19"/>
      <c r="R286" s="19"/>
    </row>
    <row r="287" spans="1:18" ht="18.75">
      <c r="A287" s="14">
        <v>282</v>
      </c>
      <c r="B287" s="15" t="s">
        <v>100</v>
      </c>
      <c r="C287" s="15" t="s">
        <v>723</v>
      </c>
      <c r="D287" s="16">
        <v>8870505.7193</v>
      </c>
      <c r="E287" s="16">
        <v>1478185.0125</v>
      </c>
      <c r="F287" s="16">
        <v>437866.64850000001</v>
      </c>
      <c r="G287" s="17">
        <f t="shared" si="4"/>
        <v>10786557.3803</v>
      </c>
      <c r="H287" s="18"/>
      <c r="I287" s="18"/>
      <c r="J287" s="19"/>
      <c r="K287" s="19"/>
      <c r="L287" s="19"/>
      <c r="M287" s="19"/>
      <c r="N287" s="18"/>
      <c r="O287" s="18"/>
      <c r="P287" s="19"/>
      <c r="Q287" s="19"/>
      <c r="R287" s="19"/>
    </row>
    <row r="288" spans="1:18" ht="18.75">
      <c r="A288" s="14">
        <v>283</v>
      </c>
      <c r="B288" s="15" t="s">
        <v>100</v>
      </c>
      <c r="C288" s="15" t="s">
        <v>725</v>
      </c>
      <c r="D288" s="16">
        <v>9515251.3441000003</v>
      </c>
      <c r="E288" s="16">
        <v>1585625.7098000001</v>
      </c>
      <c r="F288" s="16">
        <v>469692.63620000001</v>
      </c>
      <c r="G288" s="17">
        <f t="shared" si="4"/>
        <v>11570569.690099999</v>
      </c>
      <c r="H288" s="18"/>
      <c r="I288" s="18"/>
      <c r="J288" s="19"/>
      <c r="K288" s="19"/>
      <c r="L288" s="19"/>
      <c r="M288" s="19"/>
      <c r="N288" s="18"/>
      <c r="O288" s="18"/>
      <c r="P288" s="19"/>
      <c r="Q288" s="19"/>
      <c r="R288" s="19"/>
    </row>
    <row r="289" spans="1:18" ht="18.75">
      <c r="A289" s="14">
        <v>284</v>
      </c>
      <c r="B289" s="15" t="s">
        <v>100</v>
      </c>
      <c r="C289" s="15" t="s">
        <v>727</v>
      </c>
      <c r="D289" s="16">
        <v>8674888.4114999995</v>
      </c>
      <c r="E289" s="16">
        <v>1445587.2574</v>
      </c>
      <c r="F289" s="16">
        <v>428210.57049999997</v>
      </c>
      <c r="G289" s="17">
        <f t="shared" si="4"/>
        <v>10548686.239399999</v>
      </c>
      <c r="H289" s="18"/>
      <c r="I289" s="18"/>
      <c r="J289" s="19"/>
      <c r="K289" s="19"/>
      <c r="L289" s="19"/>
      <c r="M289" s="19"/>
      <c r="N289" s="18"/>
      <c r="O289" s="18"/>
      <c r="P289" s="19"/>
      <c r="Q289" s="19"/>
      <c r="R289" s="19"/>
    </row>
    <row r="290" spans="1:18" ht="18.75">
      <c r="A290" s="14">
        <v>285</v>
      </c>
      <c r="B290" s="15" t="s">
        <v>100</v>
      </c>
      <c r="C290" s="15" t="s">
        <v>729</v>
      </c>
      <c r="D290" s="16">
        <v>8227033.4718000004</v>
      </c>
      <c r="E290" s="16">
        <v>1370956.5114</v>
      </c>
      <c r="F290" s="16">
        <v>406103.51730000001</v>
      </c>
      <c r="G290" s="17">
        <f t="shared" si="4"/>
        <v>10004093.500499999</v>
      </c>
      <c r="H290" s="18"/>
      <c r="I290" s="18"/>
      <c r="J290" s="19"/>
      <c r="K290" s="19"/>
      <c r="L290" s="19"/>
      <c r="M290" s="19"/>
      <c r="N290" s="18"/>
      <c r="O290" s="18"/>
      <c r="P290" s="19"/>
      <c r="Q290" s="19"/>
      <c r="R290" s="19"/>
    </row>
    <row r="291" spans="1:18" ht="37.5">
      <c r="A291" s="14">
        <v>286</v>
      </c>
      <c r="B291" s="15" t="s">
        <v>100</v>
      </c>
      <c r="C291" s="15" t="s">
        <v>731</v>
      </c>
      <c r="D291" s="16">
        <v>11228566.4504</v>
      </c>
      <c r="E291" s="16">
        <v>1871133.3</v>
      </c>
      <c r="F291" s="16">
        <v>554265.44039999996</v>
      </c>
      <c r="G291" s="17">
        <f t="shared" si="4"/>
        <v>13653965.1908</v>
      </c>
      <c r="H291" s="18"/>
      <c r="I291" s="18"/>
      <c r="J291" s="19"/>
      <c r="K291" s="19"/>
      <c r="L291" s="19"/>
      <c r="M291" s="19"/>
      <c r="N291" s="18"/>
      <c r="O291" s="18"/>
      <c r="P291" s="19"/>
      <c r="Q291" s="19"/>
      <c r="R291" s="19"/>
    </row>
    <row r="292" spans="1:18" ht="18.75">
      <c r="A292" s="14">
        <v>287</v>
      </c>
      <c r="B292" s="15" t="s">
        <v>101</v>
      </c>
      <c r="C292" s="15" t="s">
        <v>736</v>
      </c>
      <c r="D292" s="16">
        <v>8777327.4467999991</v>
      </c>
      <c r="E292" s="16">
        <v>1462657.7438000001</v>
      </c>
      <c r="F292" s="16">
        <v>433267.17479999998</v>
      </c>
      <c r="G292" s="17">
        <f t="shared" si="4"/>
        <v>10673252.3654</v>
      </c>
      <c r="H292" s="18"/>
      <c r="I292" s="18"/>
      <c r="J292" s="19"/>
      <c r="K292" s="19"/>
      <c r="L292" s="19"/>
      <c r="M292" s="19"/>
      <c r="N292" s="18"/>
      <c r="O292" s="18"/>
      <c r="P292" s="19"/>
      <c r="Q292" s="19"/>
      <c r="R292" s="19"/>
    </row>
    <row r="293" spans="1:18" ht="18.75">
      <c r="A293" s="14">
        <v>288</v>
      </c>
      <c r="B293" s="15" t="s">
        <v>101</v>
      </c>
      <c r="C293" s="15" t="s">
        <v>738</v>
      </c>
      <c r="D293" s="16">
        <v>8259907.5608000001</v>
      </c>
      <c r="E293" s="16">
        <v>1376434.6642</v>
      </c>
      <c r="F293" s="16">
        <v>407726.25089999998</v>
      </c>
      <c r="G293" s="17">
        <f t="shared" si="4"/>
        <v>10044068.4759</v>
      </c>
      <c r="H293" s="18"/>
      <c r="I293" s="18"/>
      <c r="J293" s="19"/>
      <c r="K293" s="19"/>
      <c r="L293" s="19"/>
      <c r="M293" s="19"/>
      <c r="N293" s="18"/>
      <c r="O293" s="18"/>
      <c r="P293" s="19"/>
      <c r="Q293" s="19"/>
      <c r="R293" s="19"/>
    </row>
    <row r="294" spans="1:18" ht="18.75">
      <c r="A294" s="14">
        <v>289</v>
      </c>
      <c r="B294" s="15" t="s">
        <v>101</v>
      </c>
      <c r="C294" s="15" t="s">
        <v>740</v>
      </c>
      <c r="D294" s="16">
        <v>7588290.9896</v>
      </c>
      <c r="E294" s="16">
        <v>1264516.1805</v>
      </c>
      <c r="F294" s="16">
        <v>374573.85729999997</v>
      </c>
      <c r="G294" s="17">
        <f t="shared" si="4"/>
        <v>9227381.0274</v>
      </c>
      <c r="H294" s="18"/>
      <c r="I294" s="18"/>
      <c r="J294" s="19"/>
      <c r="K294" s="19"/>
      <c r="L294" s="19"/>
      <c r="M294" s="19"/>
      <c r="N294" s="18"/>
      <c r="O294" s="18"/>
      <c r="P294" s="19"/>
      <c r="Q294" s="19"/>
      <c r="R294" s="19"/>
    </row>
    <row r="295" spans="1:18" ht="37.5">
      <c r="A295" s="14">
        <v>290</v>
      </c>
      <c r="B295" s="15" t="s">
        <v>101</v>
      </c>
      <c r="C295" s="15" t="s">
        <v>742</v>
      </c>
      <c r="D295" s="16">
        <v>8070732.8382000001</v>
      </c>
      <c r="E295" s="16">
        <v>1344910.5044</v>
      </c>
      <c r="F295" s="16">
        <v>398388.1923</v>
      </c>
      <c r="G295" s="17">
        <f t="shared" si="4"/>
        <v>9814031.5349000003</v>
      </c>
      <c r="H295" s="18"/>
      <c r="I295" s="18"/>
      <c r="J295" s="19"/>
      <c r="K295" s="19"/>
      <c r="L295" s="19"/>
      <c r="M295" s="19"/>
      <c r="N295" s="18"/>
      <c r="O295" s="18"/>
      <c r="P295" s="19"/>
      <c r="Q295" s="19"/>
      <c r="R295" s="19"/>
    </row>
    <row r="296" spans="1:18" ht="18.75">
      <c r="A296" s="14">
        <v>291</v>
      </c>
      <c r="B296" s="15" t="s">
        <v>101</v>
      </c>
      <c r="C296" s="15" t="s">
        <v>744</v>
      </c>
      <c r="D296" s="16">
        <v>8654297.7427999992</v>
      </c>
      <c r="E296" s="16">
        <v>1442156.0193</v>
      </c>
      <c r="F296" s="16">
        <v>427194.17219999997</v>
      </c>
      <c r="G296" s="17">
        <f t="shared" si="4"/>
        <v>10523647.9343</v>
      </c>
      <c r="H296" s="18"/>
      <c r="I296" s="18"/>
      <c r="J296" s="19"/>
      <c r="K296" s="19"/>
      <c r="L296" s="19"/>
      <c r="M296" s="19"/>
      <c r="N296" s="18"/>
      <c r="O296" s="18"/>
      <c r="P296" s="19"/>
      <c r="Q296" s="19"/>
      <c r="R296" s="19"/>
    </row>
    <row r="297" spans="1:18" ht="18.75">
      <c r="A297" s="14">
        <v>292</v>
      </c>
      <c r="B297" s="15" t="s">
        <v>101</v>
      </c>
      <c r="C297" s="15" t="s">
        <v>746</v>
      </c>
      <c r="D297" s="16">
        <v>8683276.4271000009</v>
      </c>
      <c r="E297" s="16">
        <v>1446985.0401000001</v>
      </c>
      <c r="F297" s="16">
        <v>428624.62040000001</v>
      </c>
      <c r="G297" s="17">
        <f t="shared" si="4"/>
        <v>10558886.0876</v>
      </c>
      <c r="H297" s="18"/>
      <c r="I297" s="18"/>
      <c r="J297" s="19"/>
      <c r="K297" s="19"/>
      <c r="L297" s="19"/>
      <c r="M297" s="19"/>
      <c r="N297" s="18"/>
      <c r="O297" s="18"/>
      <c r="P297" s="19"/>
      <c r="Q297" s="19"/>
      <c r="R297" s="19"/>
    </row>
    <row r="298" spans="1:18" ht="18.75">
      <c r="A298" s="14">
        <v>293</v>
      </c>
      <c r="B298" s="15" t="s">
        <v>101</v>
      </c>
      <c r="C298" s="15" t="s">
        <v>748</v>
      </c>
      <c r="D298" s="16">
        <v>7771990.3765000002</v>
      </c>
      <c r="E298" s="16">
        <v>1295127.9279</v>
      </c>
      <c r="F298" s="16">
        <v>383641.64179999998</v>
      </c>
      <c r="G298" s="17">
        <f t="shared" si="4"/>
        <v>9450759.9462000001</v>
      </c>
      <c r="H298" s="18"/>
      <c r="I298" s="18"/>
      <c r="J298" s="19"/>
      <c r="K298" s="19"/>
      <c r="L298" s="19"/>
      <c r="M298" s="19"/>
      <c r="N298" s="18"/>
      <c r="O298" s="18"/>
      <c r="P298" s="19"/>
      <c r="Q298" s="19"/>
      <c r="R298" s="19"/>
    </row>
    <row r="299" spans="1:18" ht="18.75">
      <c r="A299" s="14">
        <v>294</v>
      </c>
      <c r="B299" s="15" t="s">
        <v>101</v>
      </c>
      <c r="C299" s="15" t="s">
        <v>750</v>
      </c>
      <c r="D299" s="16">
        <v>8232147.4620000003</v>
      </c>
      <c r="E299" s="16">
        <v>1371808.709</v>
      </c>
      <c r="F299" s="16">
        <v>406355.9546</v>
      </c>
      <c r="G299" s="17">
        <f t="shared" si="4"/>
        <v>10010312.125600001</v>
      </c>
      <c r="H299" s="18"/>
      <c r="I299" s="18"/>
      <c r="J299" s="19"/>
      <c r="K299" s="19"/>
      <c r="L299" s="19"/>
      <c r="M299" s="19"/>
      <c r="N299" s="18"/>
      <c r="O299" s="18"/>
      <c r="P299" s="19"/>
      <c r="Q299" s="19"/>
      <c r="R299" s="19"/>
    </row>
    <row r="300" spans="1:18" ht="18.75">
      <c r="A300" s="14">
        <v>295</v>
      </c>
      <c r="B300" s="15" t="s">
        <v>101</v>
      </c>
      <c r="C300" s="15" t="s">
        <v>752</v>
      </c>
      <c r="D300" s="16">
        <v>9261831.6885000002</v>
      </c>
      <c r="E300" s="16">
        <v>1543395.7457999999</v>
      </c>
      <c r="F300" s="16">
        <v>457183.3138</v>
      </c>
      <c r="G300" s="17">
        <f t="shared" si="4"/>
        <v>11262410.7481</v>
      </c>
      <c r="H300" s="18"/>
      <c r="I300" s="18"/>
      <c r="J300" s="19"/>
      <c r="K300" s="19"/>
      <c r="L300" s="19"/>
      <c r="M300" s="19"/>
      <c r="N300" s="18"/>
      <c r="O300" s="18"/>
      <c r="P300" s="19"/>
      <c r="Q300" s="19"/>
      <c r="R300" s="19"/>
    </row>
    <row r="301" spans="1:18" ht="18.75">
      <c r="A301" s="14">
        <v>296</v>
      </c>
      <c r="B301" s="15" t="s">
        <v>101</v>
      </c>
      <c r="C301" s="15" t="s">
        <v>754</v>
      </c>
      <c r="D301" s="16">
        <v>8186162.9631000003</v>
      </c>
      <c r="E301" s="16">
        <v>1364145.8317</v>
      </c>
      <c r="F301" s="16">
        <v>404086.06390000001</v>
      </c>
      <c r="G301" s="17">
        <f t="shared" si="4"/>
        <v>9954394.8586999997</v>
      </c>
      <c r="H301" s="18"/>
      <c r="I301" s="18"/>
      <c r="J301" s="19"/>
      <c r="K301" s="19"/>
      <c r="L301" s="19"/>
      <c r="M301" s="19"/>
      <c r="N301" s="18"/>
      <c r="O301" s="18"/>
      <c r="P301" s="19"/>
      <c r="Q301" s="19"/>
      <c r="R301" s="19"/>
    </row>
    <row r="302" spans="1:18" ht="18.75">
      <c r="A302" s="14">
        <v>297</v>
      </c>
      <c r="B302" s="15" t="s">
        <v>101</v>
      </c>
      <c r="C302" s="15" t="s">
        <v>756</v>
      </c>
      <c r="D302" s="16">
        <v>10097288.445800001</v>
      </c>
      <c r="E302" s="16">
        <v>1682616.6309</v>
      </c>
      <c r="F302" s="16">
        <v>498423.20049999998</v>
      </c>
      <c r="G302" s="17">
        <f t="shared" si="4"/>
        <v>12278328.2772</v>
      </c>
      <c r="H302" s="18"/>
      <c r="I302" s="18"/>
      <c r="J302" s="19"/>
      <c r="K302" s="19"/>
      <c r="L302" s="19"/>
      <c r="M302" s="19"/>
      <c r="N302" s="18"/>
      <c r="O302" s="18"/>
      <c r="P302" s="19"/>
      <c r="Q302" s="19"/>
      <c r="R302" s="19"/>
    </row>
    <row r="303" spans="1:18" ht="18.75">
      <c r="A303" s="14">
        <v>298</v>
      </c>
      <c r="B303" s="15" t="s">
        <v>101</v>
      </c>
      <c r="C303" s="15" t="s">
        <v>758</v>
      </c>
      <c r="D303" s="16">
        <v>8575580.4569000006</v>
      </c>
      <c r="E303" s="16">
        <v>1429038.5358</v>
      </c>
      <c r="F303" s="16">
        <v>423308.52289999998</v>
      </c>
      <c r="G303" s="17">
        <f t="shared" si="4"/>
        <v>10427927.5156</v>
      </c>
      <c r="H303" s="18"/>
      <c r="I303" s="18"/>
      <c r="J303" s="19"/>
      <c r="K303" s="19"/>
      <c r="L303" s="19"/>
      <c r="M303" s="19"/>
      <c r="N303" s="18"/>
      <c r="O303" s="18"/>
      <c r="P303" s="19"/>
      <c r="Q303" s="19"/>
      <c r="R303" s="19"/>
    </row>
    <row r="304" spans="1:18" ht="18.75">
      <c r="A304" s="14">
        <v>299</v>
      </c>
      <c r="B304" s="15" t="s">
        <v>101</v>
      </c>
      <c r="C304" s="15" t="s">
        <v>760</v>
      </c>
      <c r="D304" s="16">
        <v>7746957.3505999995</v>
      </c>
      <c r="E304" s="16">
        <v>1290956.4134</v>
      </c>
      <c r="F304" s="16">
        <v>382405.9595</v>
      </c>
      <c r="G304" s="17">
        <f t="shared" si="4"/>
        <v>9420319.7235000003</v>
      </c>
      <c r="H304" s="18"/>
      <c r="I304" s="18"/>
      <c r="J304" s="19"/>
      <c r="K304" s="19"/>
      <c r="L304" s="19"/>
      <c r="M304" s="19"/>
      <c r="N304" s="18"/>
      <c r="O304" s="18"/>
      <c r="P304" s="19"/>
      <c r="Q304" s="19"/>
      <c r="R304" s="19"/>
    </row>
    <row r="305" spans="1:18" ht="18.75">
      <c r="A305" s="14">
        <v>300</v>
      </c>
      <c r="B305" s="15" t="s">
        <v>101</v>
      </c>
      <c r="C305" s="15" t="s">
        <v>762</v>
      </c>
      <c r="D305" s="16">
        <v>7539051.3448000001</v>
      </c>
      <c r="E305" s="16">
        <v>1256310.8642</v>
      </c>
      <c r="F305" s="16">
        <v>372143.28580000001</v>
      </c>
      <c r="G305" s="17">
        <f t="shared" si="4"/>
        <v>9167505.4947999995</v>
      </c>
      <c r="H305" s="18"/>
      <c r="I305" s="18"/>
      <c r="J305" s="19"/>
      <c r="K305" s="19"/>
      <c r="L305" s="19"/>
      <c r="M305" s="19"/>
      <c r="N305" s="18"/>
      <c r="O305" s="18"/>
      <c r="P305" s="19"/>
      <c r="Q305" s="19"/>
      <c r="R305" s="19"/>
    </row>
    <row r="306" spans="1:18" ht="18.75">
      <c r="A306" s="14">
        <v>301</v>
      </c>
      <c r="B306" s="15" t="s">
        <v>101</v>
      </c>
      <c r="C306" s="15" t="s">
        <v>764</v>
      </c>
      <c r="D306" s="16">
        <v>6716099.6878000004</v>
      </c>
      <c r="E306" s="16">
        <v>1119173.8345999999</v>
      </c>
      <c r="F306" s="16">
        <v>331520.67700000003</v>
      </c>
      <c r="G306" s="17">
        <f t="shared" si="4"/>
        <v>8166794.1994000003</v>
      </c>
      <c r="H306" s="18"/>
      <c r="I306" s="18"/>
      <c r="J306" s="19"/>
      <c r="K306" s="19"/>
      <c r="L306" s="19"/>
      <c r="M306" s="19"/>
      <c r="N306" s="18"/>
      <c r="O306" s="18"/>
      <c r="P306" s="19"/>
      <c r="Q306" s="19"/>
      <c r="R306" s="19"/>
    </row>
    <row r="307" spans="1:18" ht="18.75">
      <c r="A307" s="14">
        <v>302</v>
      </c>
      <c r="B307" s="15" t="s">
        <v>101</v>
      </c>
      <c r="C307" s="15" t="s">
        <v>766</v>
      </c>
      <c r="D307" s="16">
        <v>7280164.3463000003</v>
      </c>
      <c r="E307" s="16">
        <v>1213169.8197999999</v>
      </c>
      <c r="F307" s="16">
        <v>359364.08399999997</v>
      </c>
      <c r="G307" s="17">
        <f t="shared" si="4"/>
        <v>8852698.2500999998</v>
      </c>
      <c r="H307" s="18"/>
      <c r="I307" s="18"/>
      <c r="J307" s="19"/>
      <c r="K307" s="19"/>
      <c r="L307" s="19"/>
      <c r="M307" s="19"/>
      <c r="N307" s="18"/>
      <c r="O307" s="18"/>
      <c r="P307" s="19"/>
      <c r="Q307" s="19"/>
      <c r="R307" s="19"/>
    </row>
    <row r="308" spans="1:18" ht="18.75">
      <c r="A308" s="14">
        <v>303</v>
      </c>
      <c r="B308" s="15" t="s">
        <v>101</v>
      </c>
      <c r="C308" s="15" t="s">
        <v>768</v>
      </c>
      <c r="D308" s="16">
        <v>8546651.8010000009</v>
      </c>
      <c r="E308" s="16">
        <v>1424217.8517</v>
      </c>
      <c r="F308" s="16">
        <v>421880.5442</v>
      </c>
      <c r="G308" s="17">
        <f t="shared" si="4"/>
        <v>10392750.196900001</v>
      </c>
      <c r="H308" s="18"/>
      <c r="I308" s="18"/>
      <c r="J308" s="19"/>
      <c r="K308" s="19"/>
      <c r="L308" s="19"/>
      <c r="M308" s="19"/>
      <c r="N308" s="18"/>
      <c r="O308" s="18"/>
      <c r="P308" s="19"/>
      <c r="Q308" s="19"/>
      <c r="R308" s="19"/>
    </row>
    <row r="309" spans="1:18" ht="18.75">
      <c r="A309" s="14">
        <v>304</v>
      </c>
      <c r="B309" s="15" t="s">
        <v>101</v>
      </c>
      <c r="C309" s="15" t="s">
        <v>770</v>
      </c>
      <c r="D309" s="16">
        <v>9250744.8845000006</v>
      </c>
      <c r="E309" s="16">
        <v>1541548.2359</v>
      </c>
      <c r="F309" s="16">
        <v>456636.04609999998</v>
      </c>
      <c r="G309" s="17">
        <f t="shared" si="4"/>
        <v>11248929.1665</v>
      </c>
      <c r="H309" s="18"/>
      <c r="I309" s="18"/>
      <c r="J309" s="19"/>
      <c r="K309" s="19"/>
      <c r="L309" s="19"/>
      <c r="M309" s="19"/>
      <c r="N309" s="18"/>
      <c r="O309" s="18"/>
      <c r="P309" s="19"/>
      <c r="Q309" s="19"/>
      <c r="R309" s="19"/>
    </row>
    <row r="310" spans="1:18" ht="18.75">
      <c r="A310" s="14">
        <v>305</v>
      </c>
      <c r="B310" s="15" t="s">
        <v>101</v>
      </c>
      <c r="C310" s="15" t="s">
        <v>772</v>
      </c>
      <c r="D310" s="16">
        <v>8105006.1584000001</v>
      </c>
      <c r="E310" s="16">
        <v>1350621.8256999999</v>
      </c>
      <c r="F310" s="16">
        <v>400079.99479999999</v>
      </c>
      <c r="G310" s="17">
        <f t="shared" si="4"/>
        <v>9855707.9789000005</v>
      </c>
      <c r="H310" s="18"/>
      <c r="I310" s="18"/>
      <c r="J310" s="19"/>
      <c r="K310" s="19"/>
      <c r="L310" s="19"/>
      <c r="M310" s="19"/>
      <c r="N310" s="18"/>
      <c r="O310" s="18"/>
      <c r="P310" s="19"/>
      <c r="Q310" s="19"/>
      <c r="R310" s="19"/>
    </row>
    <row r="311" spans="1:18" ht="18.75">
      <c r="A311" s="14">
        <v>306</v>
      </c>
      <c r="B311" s="15" t="s">
        <v>101</v>
      </c>
      <c r="C311" s="15" t="s">
        <v>774</v>
      </c>
      <c r="D311" s="16">
        <v>7200449.0169000002</v>
      </c>
      <c r="E311" s="16">
        <v>1199886.0219000001</v>
      </c>
      <c r="F311" s="16">
        <v>355429.1692</v>
      </c>
      <c r="G311" s="17">
        <f t="shared" si="4"/>
        <v>8755764.2080000006</v>
      </c>
      <c r="H311" s="18"/>
      <c r="I311" s="18"/>
      <c r="J311" s="19"/>
      <c r="K311" s="19"/>
      <c r="L311" s="19"/>
      <c r="M311" s="19"/>
      <c r="N311" s="18"/>
      <c r="O311" s="18"/>
      <c r="P311" s="19"/>
      <c r="Q311" s="19"/>
      <c r="R311" s="19"/>
    </row>
    <row r="312" spans="1:18" ht="18.75">
      <c r="A312" s="14">
        <v>307</v>
      </c>
      <c r="B312" s="15" t="s">
        <v>101</v>
      </c>
      <c r="C312" s="15" t="s">
        <v>776</v>
      </c>
      <c r="D312" s="16">
        <v>7919504.4912999999</v>
      </c>
      <c r="E312" s="16">
        <v>1319709.7455</v>
      </c>
      <c r="F312" s="16">
        <v>390923.24599999998</v>
      </c>
      <c r="G312" s="17">
        <f t="shared" si="4"/>
        <v>9630137.4827999994</v>
      </c>
      <c r="H312" s="18"/>
      <c r="I312" s="18"/>
      <c r="J312" s="19"/>
      <c r="K312" s="19"/>
      <c r="L312" s="19"/>
      <c r="M312" s="19"/>
      <c r="N312" s="18"/>
      <c r="O312" s="18"/>
      <c r="P312" s="19"/>
      <c r="Q312" s="19"/>
      <c r="R312" s="19"/>
    </row>
    <row r="313" spans="1:18" ht="18.75">
      <c r="A313" s="14">
        <v>308</v>
      </c>
      <c r="B313" s="15" t="s">
        <v>101</v>
      </c>
      <c r="C313" s="15" t="s">
        <v>778</v>
      </c>
      <c r="D313" s="16">
        <v>7703960.2229000004</v>
      </c>
      <c r="E313" s="16">
        <v>1283791.3529000001</v>
      </c>
      <c r="F313" s="16">
        <v>380283.53169999999</v>
      </c>
      <c r="G313" s="17">
        <f t="shared" si="4"/>
        <v>9368035.1074999999</v>
      </c>
      <c r="H313" s="18"/>
      <c r="I313" s="18"/>
      <c r="J313" s="19"/>
      <c r="K313" s="19"/>
      <c r="L313" s="19"/>
      <c r="M313" s="19"/>
      <c r="N313" s="18"/>
      <c r="O313" s="18"/>
      <c r="P313" s="19"/>
      <c r="Q313" s="19"/>
      <c r="R313" s="19"/>
    </row>
    <row r="314" spans="1:18" ht="18.75">
      <c r="A314" s="14">
        <v>309</v>
      </c>
      <c r="B314" s="15" t="s">
        <v>101</v>
      </c>
      <c r="C314" s="15" t="s">
        <v>780</v>
      </c>
      <c r="D314" s="16">
        <v>7451717.5975000001</v>
      </c>
      <c r="E314" s="16">
        <v>1241757.5297999999</v>
      </c>
      <c r="F314" s="16">
        <v>367832.31</v>
      </c>
      <c r="G314" s="17">
        <f t="shared" si="4"/>
        <v>9061307.4373000003</v>
      </c>
      <c r="H314" s="18"/>
      <c r="I314" s="18"/>
      <c r="J314" s="19"/>
      <c r="K314" s="19"/>
      <c r="L314" s="19"/>
      <c r="M314" s="19"/>
      <c r="N314" s="18"/>
      <c r="O314" s="18"/>
      <c r="P314" s="19"/>
      <c r="Q314" s="19"/>
      <c r="R314" s="19"/>
    </row>
    <row r="315" spans="1:18" ht="18.75">
      <c r="A315" s="14">
        <v>310</v>
      </c>
      <c r="B315" s="15" t="s">
        <v>101</v>
      </c>
      <c r="C315" s="15" t="s">
        <v>782</v>
      </c>
      <c r="D315" s="16">
        <v>7708703.7422000002</v>
      </c>
      <c r="E315" s="16">
        <v>1284581.8151</v>
      </c>
      <c r="F315" s="16">
        <v>380517.68170000002</v>
      </c>
      <c r="G315" s="17">
        <f t="shared" si="4"/>
        <v>9373803.2390000001</v>
      </c>
      <c r="H315" s="18"/>
      <c r="I315" s="18"/>
      <c r="J315" s="19"/>
      <c r="K315" s="19"/>
      <c r="L315" s="19"/>
      <c r="M315" s="19"/>
      <c r="N315" s="18"/>
      <c r="O315" s="18"/>
      <c r="P315" s="19"/>
      <c r="Q315" s="19"/>
      <c r="R315" s="19"/>
    </row>
    <row r="316" spans="1:18" ht="37.5">
      <c r="A316" s="14">
        <v>311</v>
      </c>
      <c r="B316" s="15" t="s">
        <v>101</v>
      </c>
      <c r="C316" s="15" t="s">
        <v>784</v>
      </c>
      <c r="D316" s="16">
        <v>7779299.1047999999</v>
      </c>
      <c r="E316" s="16">
        <v>1296345.8577000001</v>
      </c>
      <c r="F316" s="16">
        <v>384002.41590000002</v>
      </c>
      <c r="G316" s="17">
        <f t="shared" si="4"/>
        <v>9459647.3783999998</v>
      </c>
      <c r="H316" s="18"/>
      <c r="I316" s="18"/>
      <c r="J316" s="19"/>
      <c r="K316" s="19"/>
      <c r="L316" s="19"/>
      <c r="M316" s="19"/>
      <c r="N316" s="18"/>
      <c r="O316" s="18"/>
      <c r="P316" s="19"/>
      <c r="Q316" s="19"/>
      <c r="R316" s="19"/>
    </row>
    <row r="317" spans="1:18" ht="37.5">
      <c r="A317" s="14">
        <v>312</v>
      </c>
      <c r="B317" s="15" t="s">
        <v>101</v>
      </c>
      <c r="C317" s="15" t="s">
        <v>786</v>
      </c>
      <c r="D317" s="16">
        <v>8275851.8954999996</v>
      </c>
      <c r="E317" s="16">
        <v>1379091.6351999999</v>
      </c>
      <c r="F317" s="16">
        <v>408513.2965</v>
      </c>
      <c r="G317" s="17">
        <f t="shared" si="4"/>
        <v>10063456.827199999</v>
      </c>
      <c r="H317" s="18"/>
      <c r="I317" s="18"/>
      <c r="J317" s="19"/>
      <c r="K317" s="19"/>
      <c r="L317" s="19"/>
      <c r="M317" s="19"/>
      <c r="N317" s="18"/>
      <c r="O317" s="18"/>
      <c r="P317" s="19"/>
      <c r="Q317" s="19"/>
      <c r="R317" s="19"/>
    </row>
    <row r="318" spans="1:18" ht="18.75">
      <c r="A318" s="14">
        <v>313</v>
      </c>
      <c r="B318" s="15" t="s">
        <v>101</v>
      </c>
      <c r="C318" s="15" t="s">
        <v>788</v>
      </c>
      <c r="D318" s="16">
        <v>7403450.0615999997</v>
      </c>
      <c r="E318" s="16">
        <v>1233714.2061999999</v>
      </c>
      <c r="F318" s="16">
        <v>365449.72389999998</v>
      </c>
      <c r="G318" s="17">
        <f t="shared" si="4"/>
        <v>9002613.9916999992</v>
      </c>
      <c r="H318" s="18"/>
      <c r="I318" s="18"/>
      <c r="J318" s="19"/>
      <c r="K318" s="19"/>
      <c r="L318" s="19"/>
      <c r="M318" s="19"/>
      <c r="N318" s="18"/>
      <c r="O318" s="18"/>
      <c r="P318" s="19"/>
      <c r="Q318" s="19"/>
      <c r="R318" s="19"/>
    </row>
    <row r="319" spans="1:18" ht="18.75">
      <c r="A319" s="14">
        <v>314</v>
      </c>
      <c r="B319" s="15" t="s">
        <v>102</v>
      </c>
      <c r="C319" s="15" t="s">
        <v>793</v>
      </c>
      <c r="D319" s="16">
        <v>7731261.3326000003</v>
      </c>
      <c r="E319" s="16">
        <v>1288340.8219999999</v>
      </c>
      <c r="F319" s="16">
        <v>381631.17139999999</v>
      </c>
      <c r="G319" s="17">
        <f t="shared" si="4"/>
        <v>9401233.3259999994</v>
      </c>
      <c r="H319" s="18"/>
      <c r="I319" s="18"/>
      <c r="J319" s="19"/>
      <c r="K319" s="19"/>
      <c r="L319" s="19"/>
      <c r="M319" s="19"/>
      <c r="N319" s="18"/>
      <c r="O319" s="18"/>
      <c r="P319" s="19"/>
      <c r="Q319" s="19"/>
      <c r="R319" s="19"/>
    </row>
    <row r="320" spans="1:18" ht="18.75">
      <c r="A320" s="14">
        <v>315</v>
      </c>
      <c r="B320" s="15" t="s">
        <v>102</v>
      </c>
      <c r="C320" s="15" t="s">
        <v>795</v>
      </c>
      <c r="D320" s="16">
        <v>9143849.6307999995</v>
      </c>
      <c r="E320" s="16">
        <v>1523735.1632999999</v>
      </c>
      <c r="F320" s="16">
        <v>451359.47360000003</v>
      </c>
      <c r="G320" s="17">
        <f t="shared" si="4"/>
        <v>11118944.2677</v>
      </c>
      <c r="H320" s="18"/>
      <c r="I320" s="18"/>
      <c r="J320" s="19"/>
      <c r="K320" s="19"/>
      <c r="L320" s="19"/>
      <c r="M320" s="19"/>
      <c r="N320" s="18"/>
      <c r="O320" s="18"/>
      <c r="P320" s="19"/>
      <c r="Q320" s="19"/>
      <c r="R320" s="19"/>
    </row>
    <row r="321" spans="1:18" ht="18.75">
      <c r="A321" s="14">
        <v>316</v>
      </c>
      <c r="B321" s="15" t="s">
        <v>102</v>
      </c>
      <c r="C321" s="15" t="s">
        <v>797</v>
      </c>
      <c r="D321" s="16">
        <v>11347766.763499999</v>
      </c>
      <c r="E321" s="16">
        <v>1890996.8931</v>
      </c>
      <c r="F321" s="16">
        <v>560149.41619999998</v>
      </c>
      <c r="G321" s="17">
        <f t="shared" si="4"/>
        <v>13798913.072799999</v>
      </c>
      <c r="H321" s="18"/>
      <c r="I321" s="18"/>
      <c r="J321" s="19"/>
      <c r="K321" s="19"/>
      <c r="L321" s="19"/>
      <c r="M321" s="19"/>
      <c r="N321" s="18"/>
      <c r="O321" s="18"/>
      <c r="P321" s="19"/>
      <c r="Q321" s="19"/>
      <c r="R321" s="19"/>
    </row>
    <row r="322" spans="1:18" ht="18.75">
      <c r="A322" s="14">
        <v>317</v>
      </c>
      <c r="B322" s="15" t="s">
        <v>102</v>
      </c>
      <c r="C322" s="15" t="s">
        <v>799</v>
      </c>
      <c r="D322" s="16">
        <v>8583259.0216000006</v>
      </c>
      <c r="E322" s="16">
        <v>1430318.0952000001</v>
      </c>
      <c r="F322" s="16">
        <v>423687.55290000001</v>
      </c>
      <c r="G322" s="17">
        <f t="shared" si="4"/>
        <v>10437264.6697</v>
      </c>
      <c r="H322" s="18"/>
      <c r="I322" s="18"/>
      <c r="J322" s="19"/>
      <c r="K322" s="19"/>
      <c r="L322" s="19"/>
      <c r="M322" s="19"/>
      <c r="N322" s="18"/>
      <c r="O322" s="18"/>
      <c r="P322" s="19"/>
      <c r="Q322" s="19"/>
      <c r="R322" s="19"/>
    </row>
    <row r="323" spans="1:18" ht="18.75">
      <c r="A323" s="14">
        <v>318</v>
      </c>
      <c r="B323" s="15" t="s">
        <v>102</v>
      </c>
      <c r="C323" s="15" t="s">
        <v>801</v>
      </c>
      <c r="D323" s="16">
        <v>7365184.9897999996</v>
      </c>
      <c r="E323" s="16">
        <v>1227337.6976000001</v>
      </c>
      <c r="F323" s="16">
        <v>363560.88020000001</v>
      </c>
      <c r="G323" s="17">
        <f t="shared" si="4"/>
        <v>8956083.5676000006</v>
      </c>
      <c r="H323" s="18"/>
      <c r="I323" s="18"/>
      <c r="J323" s="19"/>
      <c r="K323" s="19"/>
      <c r="L323" s="19"/>
      <c r="M323" s="19"/>
      <c r="N323" s="18"/>
      <c r="O323" s="18"/>
      <c r="P323" s="19"/>
      <c r="Q323" s="19"/>
      <c r="R323" s="19"/>
    </row>
    <row r="324" spans="1:18" ht="18.75">
      <c r="A324" s="14">
        <v>319</v>
      </c>
      <c r="B324" s="15" t="s">
        <v>102</v>
      </c>
      <c r="C324" s="15" t="s">
        <v>803</v>
      </c>
      <c r="D324" s="16">
        <v>7225050.8879000004</v>
      </c>
      <c r="E324" s="16">
        <v>1203985.6886</v>
      </c>
      <c r="F324" s="16">
        <v>356643.56890000001</v>
      </c>
      <c r="G324" s="17">
        <f t="shared" si="4"/>
        <v>8785680.1454000007</v>
      </c>
      <c r="H324" s="18"/>
      <c r="I324" s="18"/>
      <c r="J324" s="19"/>
      <c r="K324" s="19"/>
      <c r="L324" s="19"/>
      <c r="M324" s="19"/>
      <c r="N324" s="18"/>
      <c r="O324" s="18"/>
      <c r="P324" s="19"/>
      <c r="Q324" s="19"/>
      <c r="R324" s="19"/>
    </row>
    <row r="325" spans="1:18" ht="18.75">
      <c r="A325" s="14">
        <v>320</v>
      </c>
      <c r="B325" s="15" t="s">
        <v>102</v>
      </c>
      <c r="C325" s="15" t="s">
        <v>805</v>
      </c>
      <c r="D325" s="16">
        <v>10141987.8967</v>
      </c>
      <c r="E325" s="16">
        <v>1690065.3672</v>
      </c>
      <c r="F325" s="16">
        <v>500629.65850000002</v>
      </c>
      <c r="G325" s="17">
        <f t="shared" si="4"/>
        <v>12332682.9224</v>
      </c>
      <c r="H325" s="18"/>
      <c r="I325" s="18"/>
      <c r="J325" s="19"/>
      <c r="K325" s="19"/>
      <c r="L325" s="19"/>
      <c r="M325" s="19"/>
      <c r="N325" s="18"/>
      <c r="O325" s="18"/>
      <c r="P325" s="19"/>
      <c r="Q325" s="19"/>
      <c r="R325" s="19"/>
    </row>
    <row r="326" spans="1:18" ht="18.75">
      <c r="A326" s="14">
        <v>321</v>
      </c>
      <c r="B326" s="15" t="s">
        <v>102</v>
      </c>
      <c r="C326" s="15" t="s">
        <v>807</v>
      </c>
      <c r="D326" s="16">
        <v>8511856.0765000004</v>
      </c>
      <c r="E326" s="16">
        <v>1418419.4767</v>
      </c>
      <c r="F326" s="16">
        <v>420162.9547</v>
      </c>
      <c r="G326" s="17">
        <f t="shared" si="4"/>
        <v>10350438.5079</v>
      </c>
      <c r="H326" s="18"/>
      <c r="I326" s="18"/>
      <c r="J326" s="19"/>
      <c r="K326" s="19"/>
      <c r="L326" s="19"/>
      <c r="M326" s="19"/>
      <c r="N326" s="18"/>
      <c r="O326" s="18"/>
      <c r="P326" s="19"/>
      <c r="Q326" s="19"/>
      <c r="R326" s="19"/>
    </row>
    <row r="327" spans="1:18" ht="18.75">
      <c r="A327" s="14">
        <v>322</v>
      </c>
      <c r="B327" s="15" t="s">
        <v>102</v>
      </c>
      <c r="C327" s="15" t="s">
        <v>809</v>
      </c>
      <c r="D327" s="16">
        <v>7455821.0389</v>
      </c>
      <c r="E327" s="16">
        <v>1242441.3291</v>
      </c>
      <c r="F327" s="16">
        <v>368034.86440000002</v>
      </c>
      <c r="G327" s="17">
        <f t="shared" ref="G327:G390" si="5">D327+E327+F327</f>
        <v>9066297.2324000001</v>
      </c>
      <c r="H327" s="18"/>
      <c r="I327" s="18"/>
      <c r="J327" s="19"/>
      <c r="K327" s="19"/>
      <c r="L327" s="19"/>
      <c r="M327" s="19"/>
      <c r="N327" s="18"/>
      <c r="O327" s="18"/>
      <c r="P327" s="19"/>
      <c r="Q327" s="19"/>
      <c r="R327" s="19"/>
    </row>
    <row r="328" spans="1:18" ht="18.75">
      <c r="A328" s="14">
        <v>323</v>
      </c>
      <c r="B328" s="15" t="s">
        <v>102</v>
      </c>
      <c r="C328" s="15" t="s">
        <v>811</v>
      </c>
      <c r="D328" s="16">
        <v>7876669.0916999998</v>
      </c>
      <c r="E328" s="16">
        <v>1312571.6355000001</v>
      </c>
      <c r="F328" s="16">
        <v>388808.8014</v>
      </c>
      <c r="G328" s="17">
        <f t="shared" si="5"/>
        <v>9578049.5285999998</v>
      </c>
      <c r="H328" s="18"/>
      <c r="I328" s="18"/>
      <c r="J328" s="19"/>
      <c r="K328" s="19"/>
      <c r="L328" s="19"/>
      <c r="M328" s="19"/>
      <c r="N328" s="18"/>
      <c r="O328" s="18"/>
      <c r="P328" s="19"/>
      <c r="Q328" s="19"/>
      <c r="R328" s="19"/>
    </row>
    <row r="329" spans="1:18" ht="18.75">
      <c r="A329" s="14">
        <v>324</v>
      </c>
      <c r="B329" s="15" t="s">
        <v>102</v>
      </c>
      <c r="C329" s="15" t="s">
        <v>813</v>
      </c>
      <c r="D329" s="16">
        <v>10956903.729699999</v>
      </c>
      <c r="E329" s="16">
        <v>1825863.3034999999</v>
      </c>
      <c r="F329" s="16">
        <v>540855.60230000003</v>
      </c>
      <c r="G329" s="17">
        <f t="shared" si="5"/>
        <v>13323622.635500001</v>
      </c>
      <c r="H329" s="18"/>
      <c r="I329" s="18"/>
      <c r="J329" s="19"/>
      <c r="K329" s="19"/>
      <c r="L329" s="19"/>
      <c r="M329" s="19"/>
      <c r="N329" s="18"/>
      <c r="O329" s="18"/>
      <c r="P329" s="19"/>
      <c r="Q329" s="19"/>
      <c r="R329" s="19"/>
    </row>
    <row r="330" spans="1:18" ht="18.75">
      <c r="A330" s="14">
        <v>325</v>
      </c>
      <c r="B330" s="15" t="s">
        <v>102</v>
      </c>
      <c r="C330" s="15" t="s">
        <v>815</v>
      </c>
      <c r="D330" s="16">
        <v>8101135.1975999996</v>
      </c>
      <c r="E330" s="16">
        <v>1349976.7671000001</v>
      </c>
      <c r="F330" s="16">
        <v>399888.91619999998</v>
      </c>
      <c r="G330" s="17">
        <f t="shared" si="5"/>
        <v>9851000.8808999993</v>
      </c>
      <c r="H330" s="18"/>
      <c r="I330" s="18"/>
      <c r="J330" s="19"/>
      <c r="K330" s="19"/>
      <c r="L330" s="19"/>
      <c r="M330" s="19"/>
      <c r="N330" s="18"/>
      <c r="O330" s="18"/>
      <c r="P330" s="19"/>
      <c r="Q330" s="19"/>
      <c r="R330" s="19"/>
    </row>
    <row r="331" spans="1:18" ht="18.75">
      <c r="A331" s="14">
        <v>326</v>
      </c>
      <c r="B331" s="15" t="s">
        <v>102</v>
      </c>
      <c r="C331" s="15" t="s">
        <v>817</v>
      </c>
      <c r="D331" s="16">
        <v>6838678.6127000004</v>
      </c>
      <c r="E331" s="16">
        <v>1139600.4410999999</v>
      </c>
      <c r="F331" s="16">
        <v>337571.42820000002</v>
      </c>
      <c r="G331" s="17">
        <f t="shared" si="5"/>
        <v>8315850.4819999998</v>
      </c>
      <c r="H331" s="18"/>
      <c r="I331" s="18"/>
      <c r="J331" s="19"/>
      <c r="K331" s="19"/>
      <c r="L331" s="19"/>
      <c r="M331" s="19"/>
      <c r="N331" s="18"/>
      <c r="O331" s="18"/>
      <c r="P331" s="19"/>
      <c r="Q331" s="19"/>
      <c r="R331" s="19"/>
    </row>
    <row r="332" spans="1:18" ht="18.75">
      <c r="A332" s="14">
        <v>327</v>
      </c>
      <c r="B332" s="15" t="s">
        <v>102</v>
      </c>
      <c r="C332" s="15" t="s">
        <v>819</v>
      </c>
      <c r="D332" s="16">
        <v>9399545.5277999993</v>
      </c>
      <c r="E332" s="16">
        <v>1566344.4410999999</v>
      </c>
      <c r="F332" s="16">
        <v>463981.15590000001</v>
      </c>
      <c r="G332" s="17">
        <f t="shared" si="5"/>
        <v>11429871.1248</v>
      </c>
      <c r="H332" s="18"/>
      <c r="I332" s="18"/>
      <c r="J332" s="19"/>
      <c r="K332" s="19"/>
      <c r="L332" s="19"/>
      <c r="M332" s="19"/>
      <c r="N332" s="18"/>
      <c r="O332" s="18"/>
      <c r="P332" s="19"/>
      <c r="Q332" s="19"/>
      <c r="R332" s="19"/>
    </row>
    <row r="333" spans="1:18" ht="18.75">
      <c r="A333" s="14">
        <v>328</v>
      </c>
      <c r="B333" s="15" t="s">
        <v>102</v>
      </c>
      <c r="C333" s="15" t="s">
        <v>821</v>
      </c>
      <c r="D333" s="16">
        <v>10572082.404100001</v>
      </c>
      <c r="E333" s="16">
        <v>1761736.5068999999</v>
      </c>
      <c r="F333" s="16">
        <v>521860.0197</v>
      </c>
      <c r="G333" s="17">
        <f t="shared" si="5"/>
        <v>12855678.9307</v>
      </c>
      <c r="H333" s="18"/>
      <c r="I333" s="18"/>
      <c r="J333" s="19"/>
      <c r="K333" s="19"/>
      <c r="L333" s="19"/>
      <c r="M333" s="19"/>
      <c r="N333" s="18"/>
      <c r="O333" s="18"/>
      <c r="P333" s="19"/>
      <c r="Q333" s="19"/>
      <c r="R333" s="19"/>
    </row>
    <row r="334" spans="1:18" ht="18.75">
      <c r="A334" s="14">
        <v>329</v>
      </c>
      <c r="B334" s="15" t="s">
        <v>102</v>
      </c>
      <c r="C334" s="15" t="s">
        <v>823</v>
      </c>
      <c r="D334" s="16">
        <v>7748318.3764000004</v>
      </c>
      <c r="E334" s="16">
        <v>1291183.2153</v>
      </c>
      <c r="F334" s="16">
        <v>382473.14260000002</v>
      </c>
      <c r="G334" s="17">
        <f t="shared" si="5"/>
        <v>9421974.7343000006</v>
      </c>
      <c r="H334" s="18"/>
      <c r="I334" s="18"/>
      <c r="J334" s="19"/>
      <c r="K334" s="19"/>
      <c r="L334" s="19"/>
      <c r="M334" s="19"/>
      <c r="N334" s="18"/>
      <c r="O334" s="18"/>
      <c r="P334" s="19"/>
      <c r="Q334" s="19"/>
      <c r="R334" s="19"/>
    </row>
    <row r="335" spans="1:18" ht="18.75">
      <c r="A335" s="14">
        <v>330</v>
      </c>
      <c r="B335" s="15" t="s">
        <v>102</v>
      </c>
      <c r="C335" s="15" t="s">
        <v>825</v>
      </c>
      <c r="D335" s="16">
        <v>8199189.6231000004</v>
      </c>
      <c r="E335" s="16">
        <v>1366316.6000999999</v>
      </c>
      <c r="F335" s="16">
        <v>404729.08689999999</v>
      </c>
      <c r="G335" s="17">
        <f t="shared" si="5"/>
        <v>9970235.3101000004</v>
      </c>
      <c r="H335" s="18"/>
      <c r="I335" s="18"/>
      <c r="J335" s="19"/>
      <c r="K335" s="19"/>
      <c r="L335" s="19"/>
      <c r="M335" s="19"/>
      <c r="N335" s="18"/>
      <c r="O335" s="18"/>
      <c r="P335" s="19"/>
      <c r="Q335" s="19"/>
      <c r="R335" s="19"/>
    </row>
    <row r="336" spans="1:18" ht="18.75">
      <c r="A336" s="14">
        <v>331</v>
      </c>
      <c r="B336" s="15" t="s">
        <v>102</v>
      </c>
      <c r="C336" s="15" t="s">
        <v>827</v>
      </c>
      <c r="D336" s="16">
        <v>8551611.4409999996</v>
      </c>
      <c r="E336" s="16">
        <v>1425044.3282999999</v>
      </c>
      <c r="F336" s="16">
        <v>422125.36229999998</v>
      </c>
      <c r="G336" s="17">
        <f t="shared" si="5"/>
        <v>10398781.1316</v>
      </c>
      <c r="H336" s="18"/>
      <c r="I336" s="18"/>
      <c r="J336" s="19"/>
      <c r="K336" s="19"/>
      <c r="L336" s="19"/>
      <c r="M336" s="19"/>
      <c r="N336" s="18"/>
      <c r="O336" s="18"/>
      <c r="P336" s="19"/>
      <c r="Q336" s="19"/>
      <c r="R336" s="19"/>
    </row>
    <row r="337" spans="1:18" ht="18.75">
      <c r="A337" s="14">
        <v>332</v>
      </c>
      <c r="B337" s="15" t="s">
        <v>102</v>
      </c>
      <c r="C337" s="15" t="s">
        <v>829</v>
      </c>
      <c r="D337" s="16">
        <v>8835068.2108999994</v>
      </c>
      <c r="E337" s="16">
        <v>1472279.6904</v>
      </c>
      <c r="F337" s="16">
        <v>436117.37920000002</v>
      </c>
      <c r="G337" s="17">
        <f t="shared" si="5"/>
        <v>10743465.2805</v>
      </c>
      <c r="H337" s="18"/>
      <c r="I337" s="18"/>
      <c r="J337" s="19"/>
      <c r="K337" s="19"/>
      <c r="L337" s="19"/>
      <c r="M337" s="19"/>
      <c r="N337" s="18"/>
      <c r="O337" s="18"/>
      <c r="P337" s="19"/>
      <c r="Q337" s="19"/>
      <c r="R337" s="19"/>
    </row>
    <row r="338" spans="1:18" ht="18.75">
      <c r="A338" s="14">
        <v>333</v>
      </c>
      <c r="B338" s="15" t="s">
        <v>102</v>
      </c>
      <c r="C338" s="15" t="s">
        <v>831</v>
      </c>
      <c r="D338" s="16">
        <v>8911462.2655999996</v>
      </c>
      <c r="E338" s="16">
        <v>1485010.0296</v>
      </c>
      <c r="F338" s="16">
        <v>439888.34899999999</v>
      </c>
      <c r="G338" s="17">
        <f t="shared" si="5"/>
        <v>10836360.644200001</v>
      </c>
      <c r="H338" s="18"/>
      <c r="I338" s="18"/>
      <c r="J338" s="19"/>
      <c r="K338" s="19"/>
      <c r="L338" s="19"/>
      <c r="M338" s="19"/>
      <c r="N338" s="18"/>
      <c r="O338" s="18"/>
      <c r="P338" s="19"/>
      <c r="Q338" s="19"/>
      <c r="R338" s="19"/>
    </row>
    <row r="339" spans="1:18" ht="37.5">
      <c r="A339" s="14">
        <v>334</v>
      </c>
      <c r="B339" s="15" t="s">
        <v>102</v>
      </c>
      <c r="C339" s="15" t="s">
        <v>833</v>
      </c>
      <c r="D339" s="16">
        <v>8348253.2967999997</v>
      </c>
      <c r="E339" s="16">
        <v>1391156.6369</v>
      </c>
      <c r="F339" s="16">
        <v>412087.18050000002</v>
      </c>
      <c r="G339" s="17">
        <f t="shared" si="5"/>
        <v>10151497.1142</v>
      </c>
      <c r="H339" s="18"/>
      <c r="I339" s="18"/>
      <c r="J339" s="19"/>
      <c r="K339" s="19"/>
      <c r="L339" s="19"/>
      <c r="M339" s="19"/>
      <c r="N339" s="18"/>
      <c r="O339" s="18"/>
      <c r="P339" s="19"/>
      <c r="Q339" s="19"/>
      <c r="R339" s="19"/>
    </row>
    <row r="340" spans="1:18" ht="18.75">
      <c r="A340" s="14">
        <v>335</v>
      </c>
      <c r="B340" s="15" t="s">
        <v>102</v>
      </c>
      <c r="C340" s="15" t="s">
        <v>835</v>
      </c>
      <c r="D340" s="16">
        <v>7657511.4627999999</v>
      </c>
      <c r="E340" s="16">
        <v>1276051.1109</v>
      </c>
      <c r="F340" s="16">
        <v>377990.72409999999</v>
      </c>
      <c r="G340" s="17">
        <f t="shared" si="5"/>
        <v>9311553.2978000008</v>
      </c>
      <c r="H340" s="18"/>
      <c r="I340" s="18"/>
      <c r="J340" s="19"/>
      <c r="K340" s="19"/>
      <c r="L340" s="19"/>
      <c r="M340" s="19"/>
      <c r="N340" s="18"/>
      <c r="O340" s="18"/>
      <c r="P340" s="19"/>
      <c r="Q340" s="19"/>
      <c r="R340" s="19"/>
    </row>
    <row r="341" spans="1:18" ht="18.75">
      <c r="A341" s="14">
        <v>336</v>
      </c>
      <c r="B341" s="15" t="s">
        <v>102</v>
      </c>
      <c r="C341" s="15" t="s">
        <v>837</v>
      </c>
      <c r="D341" s="16">
        <v>9397439.7180000003</v>
      </c>
      <c r="E341" s="16">
        <v>1565993.5281</v>
      </c>
      <c r="F341" s="16">
        <v>463877.20880000002</v>
      </c>
      <c r="G341" s="17">
        <f t="shared" si="5"/>
        <v>11427310.4549</v>
      </c>
      <c r="H341" s="18"/>
      <c r="I341" s="18"/>
      <c r="J341" s="19"/>
      <c r="K341" s="19"/>
      <c r="L341" s="19"/>
      <c r="M341" s="19"/>
      <c r="N341" s="18"/>
      <c r="O341" s="18"/>
      <c r="P341" s="19"/>
      <c r="Q341" s="19"/>
      <c r="R341" s="19"/>
    </row>
    <row r="342" spans="1:18" ht="18.75">
      <c r="A342" s="14">
        <v>337</v>
      </c>
      <c r="B342" s="15" t="s">
        <v>102</v>
      </c>
      <c r="C342" s="15" t="s">
        <v>839</v>
      </c>
      <c r="D342" s="16">
        <v>6949486.1410999997</v>
      </c>
      <c r="E342" s="16">
        <v>1158065.4569000001</v>
      </c>
      <c r="F342" s="16">
        <v>343041.11869999999</v>
      </c>
      <c r="G342" s="17">
        <f t="shared" si="5"/>
        <v>8450592.7167000007</v>
      </c>
      <c r="H342" s="18"/>
      <c r="I342" s="18"/>
      <c r="J342" s="19"/>
      <c r="K342" s="19"/>
      <c r="L342" s="19"/>
      <c r="M342" s="19"/>
      <c r="N342" s="18"/>
      <c r="O342" s="18"/>
      <c r="P342" s="19"/>
      <c r="Q342" s="19"/>
      <c r="R342" s="19"/>
    </row>
    <row r="343" spans="1:18" ht="37.5">
      <c r="A343" s="14">
        <v>338</v>
      </c>
      <c r="B343" s="15" t="s">
        <v>102</v>
      </c>
      <c r="C343" s="15" t="s">
        <v>841</v>
      </c>
      <c r="D343" s="16">
        <v>8722434.9693999998</v>
      </c>
      <c r="E343" s="16">
        <v>1453510.4369999999</v>
      </c>
      <c r="F343" s="16">
        <v>430557.56770000001</v>
      </c>
      <c r="G343" s="17">
        <f t="shared" si="5"/>
        <v>10606502.974099999</v>
      </c>
      <c r="H343" s="18"/>
      <c r="I343" s="18"/>
      <c r="J343" s="19"/>
      <c r="K343" s="19"/>
      <c r="L343" s="19"/>
      <c r="M343" s="19"/>
      <c r="N343" s="18"/>
      <c r="O343" s="18"/>
      <c r="P343" s="19"/>
      <c r="Q343" s="19"/>
      <c r="R343" s="19"/>
    </row>
    <row r="344" spans="1:18" ht="18.75">
      <c r="A344" s="14">
        <v>339</v>
      </c>
      <c r="B344" s="15" t="s">
        <v>102</v>
      </c>
      <c r="C344" s="15" t="s">
        <v>843</v>
      </c>
      <c r="D344" s="16">
        <v>7933010.3974000001</v>
      </c>
      <c r="E344" s="16">
        <v>1321960.3757</v>
      </c>
      <c r="F344" s="16">
        <v>391589.92560000002</v>
      </c>
      <c r="G344" s="17">
        <f t="shared" si="5"/>
        <v>9646560.6986999996</v>
      </c>
      <c r="H344" s="18"/>
      <c r="I344" s="18"/>
      <c r="J344" s="19"/>
      <c r="K344" s="19"/>
      <c r="L344" s="19"/>
      <c r="M344" s="19"/>
      <c r="N344" s="18"/>
      <c r="O344" s="18"/>
      <c r="P344" s="19"/>
      <c r="Q344" s="19"/>
      <c r="R344" s="19"/>
    </row>
    <row r="345" spans="1:18" ht="18.75">
      <c r="A345" s="14">
        <v>340</v>
      </c>
      <c r="B345" s="15" t="s">
        <v>102</v>
      </c>
      <c r="C345" s="15" t="s">
        <v>845</v>
      </c>
      <c r="D345" s="16">
        <v>7350922.9687000001</v>
      </c>
      <c r="E345" s="16">
        <v>1224961.0681</v>
      </c>
      <c r="F345" s="16">
        <v>362856.87709999998</v>
      </c>
      <c r="G345" s="17">
        <f t="shared" si="5"/>
        <v>8938740.9138999991</v>
      </c>
      <c r="H345" s="18"/>
      <c r="I345" s="18"/>
      <c r="J345" s="19"/>
      <c r="K345" s="19"/>
      <c r="L345" s="19"/>
      <c r="M345" s="19"/>
      <c r="N345" s="18"/>
      <c r="O345" s="18"/>
      <c r="P345" s="19"/>
      <c r="Q345" s="19"/>
      <c r="R345" s="19"/>
    </row>
    <row r="346" spans="1:18" ht="18.75">
      <c r="A346" s="14">
        <v>341</v>
      </c>
      <c r="B346" s="15" t="s">
        <v>103</v>
      </c>
      <c r="C346" s="15" t="s">
        <v>850</v>
      </c>
      <c r="D346" s="16">
        <v>13763047.0801</v>
      </c>
      <c r="E346" s="16">
        <v>2293480.2777</v>
      </c>
      <c r="F346" s="16">
        <v>679372.68610000005</v>
      </c>
      <c r="G346" s="17">
        <f t="shared" si="5"/>
        <v>16735900.0439</v>
      </c>
      <c r="H346" s="18"/>
      <c r="I346" s="18"/>
      <c r="J346" s="19"/>
      <c r="K346" s="19"/>
      <c r="L346" s="19"/>
      <c r="M346" s="19"/>
      <c r="N346" s="18"/>
      <c r="O346" s="18"/>
      <c r="P346" s="19"/>
      <c r="Q346" s="19"/>
      <c r="R346" s="19"/>
    </row>
    <row r="347" spans="1:18" ht="18.75">
      <c r="A347" s="14">
        <v>342</v>
      </c>
      <c r="B347" s="15" t="s">
        <v>103</v>
      </c>
      <c r="C347" s="15" t="s">
        <v>852</v>
      </c>
      <c r="D347" s="16">
        <v>13994628.7827</v>
      </c>
      <c r="E347" s="16">
        <v>2332071.1554</v>
      </c>
      <c r="F347" s="16">
        <v>690804.0416</v>
      </c>
      <c r="G347" s="17">
        <f t="shared" si="5"/>
        <v>17017503.979699999</v>
      </c>
      <c r="H347" s="18"/>
      <c r="I347" s="18"/>
      <c r="J347" s="19"/>
      <c r="K347" s="19"/>
      <c r="L347" s="19"/>
      <c r="M347" s="19"/>
      <c r="N347" s="18"/>
      <c r="O347" s="18"/>
      <c r="P347" s="19"/>
      <c r="Q347" s="19"/>
      <c r="R347" s="19"/>
    </row>
    <row r="348" spans="1:18" ht="18.75">
      <c r="A348" s="14">
        <v>343</v>
      </c>
      <c r="B348" s="15" t="s">
        <v>103</v>
      </c>
      <c r="C348" s="15" t="s">
        <v>854</v>
      </c>
      <c r="D348" s="16">
        <v>11581672.899800001</v>
      </c>
      <c r="E348" s="16">
        <v>1929975.1155000001</v>
      </c>
      <c r="F348" s="16">
        <v>571695.51060000004</v>
      </c>
      <c r="G348" s="17">
        <f t="shared" si="5"/>
        <v>14083343.525900001</v>
      </c>
      <c r="H348" s="18"/>
      <c r="I348" s="18"/>
      <c r="J348" s="19"/>
      <c r="K348" s="19"/>
      <c r="L348" s="19"/>
      <c r="M348" s="19"/>
      <c r="N348" s="18"/>
      <c r="O348" s="18"/>
      <c r="P348" s="19"/>
      <c r="Q348" s="19"/>
      <c r="R348" s="19"/>
    </row>
    <row r="349" spans="1:18" ht="18.75">
      <c r="A349" s="14">
        <v>344</v>
      </c>
      <c r="B349" s="15" t="s">
        <v>103</v>
      </c>
      <c r="C349" s="15" t="s">
        <v>856</v>
      </c>
      <c r="D349" s="16">
        <v>8917722.4447000008</v>
      </c>
      <c r="E349" s="16">
        <v>1486053.2286</v>
      </c>
      <c r="F349" s="16">
        <v>440197.36440000002</v>
      </c>
      <c r="G349" s="17">
        <f t="shared" si="5"/>
        <v>10843973.037699999</v>
      </c>
      <c r="H349" s="18"/>
      <c r="I349" s="18"/>
      <c r="J349" s="19"/>
      <c r="K349" s="19"/>
      <c r="L349" s="19"/>
      <c r="M349" s="19"/>
      <c r="N349" s="18"/>
      <c r="O349" s="18"/>
      <c r="P349" s="19"/>
      <c r="Q349" s="19"/>
      <c r="R349" s="19"/>
    </row>
    <row r="350" spans="1:18" ht="18.75">
      <c r="A350" s="14">
        <v>345</v>
      </c>
      <c r="B350" s="15" t="s">
        <v>103</v>
      </c>
      <c r="C350" s="15" t="s">
        <v>858</v>
      </c>
      <c r="D350" s="16">
        <v>14660333.121300001</v>
      </c>
      <c r="E350" s="16">
        <v>2443004.4221000001</v>
      </c>
      <c r="F350" s="16">
        <v>723664.59510000004</v>
      </c>
      <c r="G350" s="17">
        <f t="shared" si="5"/>
        <v>17827002.138500001</v>
      </c>
      <c r="H350" s="18"/>
      <c r="I350" s="18"/>
      <c r="J350" s="19"/>
      <c r="K350" s="19"/>
      <c r="L350" s="19"/>
      <c r="M350" s="19"/>
      <c r="N350" s="18"/>
      <c r="O350" s="18"/>
      <c r="P350" s="19"/>
      <c r="Q350" s="19"/>
      <c r="R350" s="19"/>
    </row>
    <row r="351" spans="1:18" ht="18.75">
      <c r="A351" s="14">
        <v>346</v>
      </c>
      <c r="B351" s="15" t="s">
        <v>103</v>
      </c>
      <c r="C351" s="15" t="s">
        <v>860</v>
      </c>
      <c r="D351" s="16">
        <v>9821100.7559999991</v>
      </c>
      <c r="E351" s="16">
        <v>1636592.5915999999</v>
      </c>
      <c r="F351" s="16">
        <v>484790.00050000002</v>
      </c>
      <c r="G351" s="17">
        <f t="shared" si="5"/>
        <v>11942483.348099999</v>
      </c>
      <c r="H351" s="18"/>
      <c r="I351" s="18"/>
      <c r="J351" s="19"/>
      <c r="K351" s="19"/>
      <c r="L351" s="19"/>
      <c r="M351" s="19"/>
      <c r="N351" s="18"/>
      <c r="O351" s="18"/>
      <c r="P351" s="19"/>
      <c r="Q351" s="19"/>
      <c r="R351" s="19"/>
    </row>
    <row r="352" spans="1:18" ht="18.75">
      <c r="A352" s="14">
        <v>347</v>
      </c>
      <c r="B352" s="15" t="s">
        <v>103</v>
      </c>
      <c r="C352" s="15" t="s">
        <v>862</v>
      </c>
      <c r="D352" s="16">
        <v>8563980.5424000006</v>
      </c>
      <c r="E352" s="16">
        <v>1427105.5208999999</v>
      </c>
      <c r="F352" s="16">
        <v>422735.92690000002</v>
      </c>
      <c r="G352" s="17">
        <f t="shared" si="5"/>
        <v>10413821.9902</v>
      </c>
      <c r="H352" s="18"/>
      <c r="I352" s="18"/>
      <c r="J352" s="19"/>
      <c r="K352" s="19"/>
      <c r="L352" s="19"/>
      <c r="M352" s="19"/>
      <c r="N352" s="18"/>
      <c r="O352" s="18"/>
      <c r="P352" s="19"/>
      <c r="Q352" s="19"/>
      <c r="R352" s="19"/>
    </row>
    <row r="353" spans="1:18" ht="18.75">
      <c r="A353" s="14">
        <v>348</v>
      </c>
      <c r="B353" s="15" t="s">
        <v>103</v>
      </c>
      <c r="C353" s="15" t="s">
        <v>864</v>
      </c>
      <c r="D353" s="16">
        <v>11410942.565099999</v>
      </c>
      <c r="E353" s="16">
        <v>1901524.5367000001</v>
      </c>
      <c r="F353" s="16">
        <v>563267.90549999999</v>
      </c>
      <c r="G353" s="17">
        <f t="shared" si="5"/>
        <v>13875735.007300001</v>
      </c>
      <c r="H353" s="18"/>
      <c r="I353" s="18"/>
      <c r="J353" s="19"/>
      <c r="K353" s="19"/>
      <c r="L353" s="19"/>
      <c r="M353" s="19"/>
      <c r="N353" s="18"/>
      <c r="O353" s="18"/>
      <c r="P353" s="19"/>
      <c r="Q353" s="19"/>
      <c r="R353" s="19"/>
    </row>
    <row r="354" spans="1:18" ht="18.75">
      <c r="A354" s="14">
        <v>349</v>
      </c>
      <c r="B354" s="15" t="s">
        <v>103</v>
      </c>
      <c r="C354" s="15" t="s">
        <v>866</v>
      </c>
      <c r="D354" s="16">
        <v>12587456.6416</v>
      </c>
      <c r="E354" s="16">
        <v>2097579.3648999999</v>
      </c>
      <c r="F354" s="16">
        <v>621343.09210000001</v>
      </c>
      <c r="G354" s="17">
        <f t="shared" si="5"/>
        <v>15306379.0986</v>
      </c>
      <c r="H354" s="18"/>
      <c r="I354" s="18"/>
      <c r="J354" s="19"/>
      <c r="K354" s="19"/>
      <c r="L354" s="19"/>
      <c r="M354" s="19"/>
      <c r="N354" s="18"/>
      <c r="O354" s="18"/>
      <c r="P354" s="19"/>
      <c r="Q354" s="19"/>
      <c r="R354" s="19"/>
    </row>
    <row r="355" spans="1:18" ht="37.5">
      <c r="A355" s="14">
        <v>350</v>
      </c>
      <c r="B355" s="15" t="s">
        <v>103</v>
      </c>
      <c r="C355" s="15" t="s">
        <v>868</v>
      </c>
      <c r="D355" s="16">
        <v>11891381.5275</v>
      </c>
      <c r="E355" s="16">
        <v>1981585.0988</v>
      </c>
      <c r="F355" s="16">
        <v>586983.37390000001</v>
      </c>
      <c r="G355" s="17">
        <f t="shared" si="5"/>
        <v>14459950.0002</v>
      </c>
      <c r="H355" s="18"/>
      <c r="I355" s="18"/>
      <c r="J355" s="19"/>
      <c r="K355" s="19"/>
      <c r="L355" s="19"/>
      <c r="M355" s="19"/>
      <c r="N355" s="18"/>
      <c r="O355" s="18"/>
      <c r="P355" s="19"/>
      <c r="Q355" s="19"/>
      <c r="R355" s="19"/>
    </row>
    <row r="356" spans="1:18" ht="37.5">
      <c r="A356" s="14">
        <v>351</v>
      </c>
      <c r="B356" s="15" t="s">
        <v>103</v>
      </c>
      <c r="C356" s="15" t="s">
        <v>870</v>
      </c>
      <c r="D356" s="16">
        <v>12695909.924699999</v>
      </c>
      <c r="E356" s="16">
        <v>2115652.0682000001</v>
      </c>
      <c r="F356" s="16">
        <v>626696.57220000005</v>
      </c>
      <c r="G356" s="17">
        <f t="shared" si="5"/>
        <v>15438258.565099999</v>
      </c>
      <c r="H356" s="18"/>
      <c r="I356" s="18"/>
      <c r="J356" s="19"/>
      <c r="K356" s="19"/>
      <c r="L356" s="19"/>
      <c r="M356" s="19"/>
      <c r="N356" s="18"/>
      <c r="O356" s="18"/>
      <c r="P356" s="19"/>
      <c r="Q356" s="19"/>
      <c r="R356" s="19"/>
    </row>
    <row r="357" spans="1:18" ht="18.75">
      <c r="A357" s="14">
        <v>352</v>
      </c>
      <c r="B357" s="15" t="s">
        <v>103</v>
      </c>
      <c r="C357" s="15" t="s">
        <v>872</v>
      </c>
      <c r="D357" s="16">
        <v>10971476.086300001</v>
      </c>
      <c r="E357" s="16">
        <v>1828291.6475</v>
      </c>
      <c r="F357" s="16">
        <v>541574.92420000001</v>
      </c>
      <c r="G357" s="17">
        <f t="shared" si="5"/>
        <v>13341342.658</v>
      </c>
      <c r="H357" s="18"/>
      <c r="I357" s="18"/>
      <c r="J357" s="19"/>
      <c r="K357" s="19"/>
      <c r="L357" s="19"/>
      <c r="M357" s="19"/>
      <c r="N357" s="18"/>
      <c r="O357" s="18"/>
      <c r="P357" s="19"/>
      <c r="Q357" s="19"/>
      <c r="R357" s="19"/>
    </row>
    <row r="358" spans="1:18" ht="18.75">
      <c r="A358" s="14">
        <v>353</v>
      </c>
      <c r="B358" s="15" t="s">
        <v>103</v>
      </c>
      <c r="C358" s="15" t="s">
        <v>874</v>
      </c>
      <c r="D358" s="16">
        <v>9505332.4798000008</v>
      </c>
      <c r="E358" s="16">
        <v>1583972.8258</v>
      </c>
      <c r="F358" s="16">
        <v>469203.02039999998</v>
      </c>
      <c r="G358" s="17">
        <f t="shared" si="5"/>
        <v>11558508.325999999</v>
      </c>
      <c r="H358" s="18"/>
      <c r="I358" s="18"/>
      <c r="J358" s="19"/>
      <c r="K358" s="19"/>
      <c r="L358" s="19"/>
      <c r="M358" s="19"/>
      <c r="N358" s="18"/>
      <c r="O358" s="18"/>
      <c r="P358" s="19"/>
      <c r="Q358" s="19"/>
      <c r="R358" s="19"/>
    </row>
    <row r="359" spans="1:18" ht="18.75">
      <c r="A359" s="14">
        <v>354</v>
      </c>
      <c r="B359" s="15" t="s">
        <v>103</v>
      </c>
      <c r="C359" s="15" t="s">
        <v>876</v>
      </c>
      <c r="D359" s="16">
        <v>9787372.5114999991</v>
      </c>
      <c r="E359" s="16">
        <v>1630972.1018999999</v>
      </c>
      <c r="F359" s="16">
        <v>483125.1041</v>
      </c>
      <c r="G359" s="17">
        <f t="shared" si="5"/>
        <v>11901469.717499999</v>
      </c>
      <c r="H359" s="18"/>
      <c r="I359" s="18"/>
      <c r="J359" s="19"/>
      <c r="K359" s="19"/>
      <c r="L359" s="19"/>
      <c r="M359" s="19"/>
      <c r="N359" s="18"/>
      <c r="O359" s="18"/>
      <c r="P359" s="19"/>
      <c r="Q359" s="19"/>
      <c r="R359" s="19"/>
    </row>
    <row r="360" spans="1:18" ht="18.75">
      <c r="A360" s="14">
        <v>355</v>
      </c>
      <c r="B360" s="15" t="s">
        <v>103</v>
      </c>
      <c r="C360" s="15" t="s">
        <v>878</v>
      </c>
      <c r="D360" s="16">
        <v>11329841.8062</v>
      </c>
      <c r="E360" s="16">
        <v>1888009.8702</v>
      </c>
      <c r="F360" s="16">
        <v>559264.603</v>
      </c>
      <c r="G360" s="17">
        <f t="shared" si="5"/>
        <v>13777116.2794</v>
      </c>
      <c r="H360" s="18"/>
      <c r="I360" s="18"/>
      <c r="J360" s="19"/>
      <c r="K360" s="19"/>
      <c r="L360" s="19"/>
      <c r="M360" s="19"/>
      <c r="N360" s="18"/>
      <c r="O360" s="18"/>
      <c r="P360" s="19"/>
      <c r="Q360" s="19"/>
      <c r="R360" s="19"/>
    </row>
    <row r="361" spans="1:18" ht="18.75">
      <c r="A361" s="14">
        <v>356</v>
      </c>
      <c r="B361" s="15" t="s">
        <v>103</v>
      </c>
      <c r="C361" s="15" t="s">
        <v>880</v>
      </c>
      <c r="D361" s="16">
        <v>8787805.4630999994</v>
      </c>
      <c r="E361" s="16">
        <v>1464403.8051</v>
      </c>
      <c r="F361" s="16">
        <v>433784.39150000003</v>
      </c>
      <c r="G361" s="17">
        <f t="shared" si="5"/>
        <v>10685993.659700001</v>
      </c>
      <c r="H361" s="18"/>
      <c r="I361" s="18"/>
      <c r="J361" s="19"/>
      <c r="K361" s="19"/>
      <c r="L361" s="19"/>
      <c r="M361" s="19"/>
      <c r="N361" s="18"/>
      <c r="O361" s="18"/>
      <c r="P361" s="19"/>
      <c r="Q361" s="19"/>
      <c r="R361" s="19"/>
    </row>
    <row r="362" spans="1:18" ht="18.75">
      <c r="A362" s="14">
        <v>357</v>
      </c>
      <c r="B362" s="15" t="s">
        <v>103</v>
      </c>
      <c r="C362" s="15" t="s">
        <v>882</v>
      </c>
      <c r="D362" s="16">
        <v>12227554.9936</v>
      </c>
      <c r="E362" s="16">
        <v>2037605.1943999999</v>
      </c>
      <c r="F362" s="16">
        <v>603577.59680000006</v>
      </c>
      <c r="G362" s="17">
        <f t="shared" si="5"/>
        <v>14868737.7848</v>
      </c>
      <c r="H362" s="18"/>
      <c r="I362" s="18"/>
      <c r="J362" s="19"/>
      <c r="K362" s="19"/>
      <c r="L362" s="19"/>
      <c r="M362" s="19"/>
      <c r="N362" s="18"/>
      <c r="O362" s="18"/>
      <c r="P362" s="19"/>
      <c r="Q362" s="19"/>
      <c r="R362" s="19"/>
    </row>
    <row r="363" spans="1:18" ht="18.75">
      <c r="A363" s="14">
        <v>358</v>
      </c>
      <c r="B363" s="15" t="s">
        <v>103</v>
      </c>
      <c r="C363" s="15" t="s">
        <v>884</v>
      </c>
      <c r="D363" s="16">
        <v>8224426.1261999998</v>
      </c>
      <c r="E363" s="16">
        <v>1370522.0222</v>
      </c>
      <c r="F363" s="16">
        <v>405974.81329999998</v>
      </c>
      <c r="G363" s="17">
        <f t="shared" si="5"/>
        <v>10000922.9617</v>
      </c>
      <c r="H363" s="18"/>
      <c r="I363" s="18"/>
      <c r="J363" s="19"/>
      <c r="K363" s="19"/>
      <c r="L363" s="19"/>
      <c r="M363" s="19"/>
      <c r="N363" s="18"/>
      <c r="O363" s="18"/>
      <c r="P363" s="19"/>
      <c r="Q363" s="19"/>
      <c r="R363" s="19"/>
    </row>
    <row r="364" spans="1:18" ht="18.75">
      <c r="A364" s="14">
        <v>359</v>
      </c>
      <c r="B364" s="15" t="s">
        <v>103</v>
      </c>
      <c r="C364" s="15" t="s">
        <v>886</v>
      </c>
      <c r="D364" s="16">
        <v>10852119.783600001</v>
      </c>
      <c r="E364" s="16">
        <v>1808402.0601999999</v>
      </c>
      <c r="F364" s="16">
        <v>535683.24840000004</v>
      </c>
      <c r="G364" s="17">
        <f t="shared" si="5"/>
        <v>13196205.0922</v>
      </c>
      <c r="H364" s="18"/>
      <c r="I364" s="18"/>
      <c r="J364" s="19"/>
      <c r="K364" s="19"/>
      <c r="L364" s="19"/>
      <c r="M364" s="19"/>
      <c r="N364" s="18"/>
      <c r="O364" s="18"/>
      <c r="P364" s="19"/>
      <c r="Q364" s="19"/>
      <c r="R364" s="19"/>
    </row>
    <row r="365" spans="1:18" ht="18.75">
      <c r="A365" s="14">
        <v>360</v>
      </c>
      <c r="B365" s="15" t="s">
        <v>103</v>
      </c>
      <c r="C365" s="15" t="s">
        <v>888</v>
      </c>
      <c r="D365" s="16">
        <v>9098710.9463</v>
      </c>
      <c r="E365" s="16">
        <v>1516213.2328999999</v>
      </c>
      <c r="F365" s="16">
        <v>449131.33409999998</v>
      </c>
      <c r="G365" s="17">
        <f t="shared" si="5"/>
        <v>11064055.5133</v>
      </c>
      <c r="H365" s="18"/>
      <c r="I365" s="18"/>
      <c r="J365" s="19"/>
      <c r="K365" s="19"/>
      <c r="L365" s="19"/>
      <c r="M365" s="19"/>
      <c r="N365" s="18"/>
      <c r="O365" s="18"/>
      <c r="P365" s="19"/>
      <c r="Q365" s="19"/>
      <c r="R365" s="19"/>
    </row>
    <row r="366" spans="1:18" ht="18.75">
      <c r="A366" s="14">
        <v>361</v>
      </c>
      <c r="B366" s="15" t="s">
        <v>103</v>
      </c>
      <c r="C366" s="15" t="s">
        <v>890</v>
      </c>
      <c r="D366" s="16">
        <v>11597537.2732</v>
      </c>
      <c r="E366" s="16">
        <v>1932618.7616999999</v>
      </c>
      <c r="F366" s="16">
        <v>572478.6091</v>
      </c>
      <c r="G366" s="17">
        <f t="shared" si="5"/>
        <v>14102634.643999999</v>
      </c>
      <c r="H366" s="18"/>
      <c r="I366" s="18"/>
      <c r="J366" s="19"/>
      <c r="K366" s="19"/>
      <c r="L366" s="19"/>
      <c r="M366" s="19"/>
      <c r="N366" s="18"/>
      <c r="O366" s="18"/>
      <c r="P366" s="19"/>
      <c r="Q366" s="19"/>
      <c r="R366" s="19"/>
    </row>
    <row r="367" spans="1:18" ht="37.5">
      <c r="A367" s="14">
        <v>362</v>
      </c>
      <c r="B367" s="15" t="s">
        <v>103</v>
      </c>
      <c r="C367" s="15" t="s">
        <v>892</v>
      </c>
      <c r="D367" s="16">
        <v>12975306.079700001</v>
      </c>
      <c r="E367" s="16">
        <v>2162210.7675000001</v>
      </c>
      <c r="F367" s="16">
        <v>640488.14870000002</v>
      </c>
      <c r="G367" s="17">
        <f t="shared" si="5"/>
        <v>15778004.9959</v>
      </c>
      <c r="H367" s="18"/>
      <c r="I367" s="18"/>
      <c r="J367" s="19"/>
      <c r="K367" s="19"/>
      <c r="L367" s="19"/>
      <c r="M367" s="19"/>
      <c r="N367" s="18"/>
      <c r="O367" s="18"/>
      <c r="P367" s="19"/>
      <c r="Q367" s="19"/>
      <c r="R367" s="19"/>
    </row>
    <row r="368" spans="1:18" ht="18.75">
      <c r="A368" s="14">
        <v>363</v>
      </c>
      <c r="B368" s="15" t="s">
        <v>103</v>
      </c>
      <c r="C368" s="15" t="s">
        <v>894</v>
      </c>
      <c r="D368" s="16">
        <v>13248908.5415</v>
      </c>
      <c r="E368" s="16">
        <v>2207804.0033</v>
      </c>
      <c r="F368" s="16">
        <v>653993.73640000005</v>
      </c>
      <c r="G368" s="17">
        <f t="shared" si="5"/>
        <v>16110706.281199999</v>
      </c>
      <c r="H368" s="18"/>
      <c r="I368" s="18"/>
      <c r="J368" s="19"/>
      <c r="K368" s="19"/>
      <c r="L368" s="19"/>
      <c r="M368" s="19"/>
      <c r="N368" s="18"/>
      <c r="O368" s="18"/>
      <c r="P368" s="19"/>
      <c r="Q368" s="19"/>
      <c r="R368" s="19"/>
    </row>
    <row r="369" spans="1:18" ht="18.75">
      <c r="A369" s="14">
        <v>364</v>
      </c>
      <c r="B369" s="15" t="s">
        <v>104</v>
      </c>
      <c r="C369" s="15" t="s">
        <v>898</v>
      </c>
      <c r="D369" s="16">
        <v>8502091.1875</v>
      </c>
      <c r="E369" s="16">
        <v>1416792.2512999999</v>
      </c>
      <c r="F369" s="16">
        <v>419680.93939999997</v>
      </c>
      <c r="G369" s="17">
        <f t="shared" si="5"/>
        <v>10338564.3782</v>
      </c>
      <c r="H369" s="18"/>
      <c r="I369" s="18"/>
      <c r="J369" s="19"/>
      <c r="K369" s="19"/>
      <c r="L369" s="19"/>
      <c r="M369" s="19"/>
      <c r="N369" s="18"/>
      <c r="O369" s="18"/>
      <c r="P369" s="19"/>
      <c r="Q369" s="19"/>
      <c r="R369" s="19"/>
    </row>
    <row r="370" spans="1:18" ht="18.75">
      <c r="A370" s="14">
        <v>365</v>
      </c>
      <c r="B370" s="15" t="s">
        <v>104</v>
      </c>
      <c r="C370" s="15" t="s">
        <v>900</v>
      </c>
      <c r="D370" s="16">
        <v>8708375.7671000008</v>
      </c>
      <c r="E370" s="16">
        <v>1451167.6052999999</v>
      </c>
      <c r="F370" s="16">
        <v>429863.57620000001</v>
      </c>
      <c r="G370" s="17">
        <f t="shared" si="5"/>
        <v>10589406.9486</v>
      </c>
      <c r="H370" s="18"/>
      <c r="I370" s="18"/>
      <c r="J370" s="19"/>
      <c r="K370" s="19"/>
      <c r="L370" s="19"/>
      <c r="M370" s="19"/>
      <c r="N370" s="18"/>
      <c r="O370" s="18"/>
      <c r="P370" s="19"/>
      <c r="Q370" s="19"/>
      <c r="R370" s="19"/>
    </row>
    <row r="371" spans="1:18" ht="18.75">
      <c r="A371" s="14">
        <v>366</v>
      </c>
      <c r="B371" s="15" t="s">
        <v>104</v>
      </c>
      <c r="C371" s="15" t="s">
        <v>902</v>
      </c>
      <c r="D371" s="16">
        <v>7940323.0144999996</v>
      </c>
      <c r="E371" s="16">
        <v>1323178.9535000001</v>
      </c>
      <c r="F371" s="16">
        <v>391950.89169999998</v>
      </c>
      <c r="G371" s="17">
        <f t="shared" si="5"/>
        <v>9655452.8596999999</v>
      </c>
      <c r="H371" s="18"/>
      <c r="I371" s="18"/>
      <c r="J371" s="19"/>
      <c r="K371" s="19"/>
      <c r="L371" s="19"/>
      <c r="M371" s="19"/>
      <c r="N371" s="18"/>
      <c r="O371" s="18"/>
      <c r="P371" s="19"/>
      <c r="Q371" s="19"/>
      <c r="R371" s="19"/>
    </row>
    <row r="372" spans="1:18" ht="18.75">
      <c r="A372" s="14">
        <v>367</v>
      </c>
      <c r="B372" s="15" t="s">
        <v>104</v>
      </c>
      <c r="C372" s="15" t="s">
        <v>904</v>
      </c>
      <c r="D372" s="16">
        <v>8614152.727</v>
      </c>
      <c r="E372" s="16">
        <v>1435466.236</v>
      </c>
      <c r="F372" s="16">
        <v>425212.53049999999</v>
      </c>
      <c r="G372" s="17">
        <f t="shared" si="5"/>
        <v>10474831.4935</v>
      </c>
      <c r="H372" s="18"/>
      <c r="I372" s="18"/>
      <c r="J372" s="19"/>
      <c r="K372" s="19"/>
      <c r="L372" s="19"/>
      <c r="M372" s="19"/>
      <c r="N372" s="18"/>
      <c r="O372" s="18"/>
      <c r="P372" s="19"/>
      <c r="Q372" s="19"/>
      <c r="R372" s="19"/>
    </row>
    <row r="373" spans="1:18" ht="18.75">
      <c r="A373" s="14">
        <v>368</v>
      </c>
      <c r="B373" s="15" t="s">
        <v>104</v>
      </c>
      <c r="C373" s="15" t="s">
        <v>906</v>
      </c>
      <c r="D373" s="16">
        <v>10440636.6757</v>
      </c>
      <c r="E373" s="16">
        <v>1739832.3324</v>
      </c>
      <c r="F373" s="16">
        <v>515371.5846</v>
      </c>
      <c r="G373" s="17">
        <f t="shared" si="5"/>
        <v>12695840.592700001</v>
      </c>
      <c r="H373" s="18"/>
      <c r="I373" s="18"/>
      <c r="J373" s="19"/>
      <c r="K373" s="19"/>
      <c r="L373" s="19"/>
      <c r="M373" s="19"/>
      <c r="N373" s="18"/>
      <c r="O373" s="18"/>
      <c r="P373" s="19"/>
      <c r="Q373" s="19"/>
      <c r="R373" s="19"/>
    </row>
    <row r="374" spans="1:18" ht="18.75">
      <c r="A374" s="14">
        <v>369</v>
      </c>
      <c r="B374" s="15" t="s">
        <v>104</v>
      </c>
      <c r="C374" s="15" t="s">
        <v>908</v>
      </c>
      <c r="D374" s="16">
        <v>8318106.5988999996</v>
      </c>
      <c r="E374" s="16">
        <v>1386132.9778</v>
      </c>
      <c r="F374" s="16">
        <v>410599.07669999998</v>
      </c>
      <c r="G374" s="17">
        <f t="shared" si="5"/>
        <v>10114838.6534</v>
      </c>
      <c r="H374" s="18"/>
      <c r="I374" s="18"/>
      <c r="J374" s="19"/>
      <c r="K374" s="19"/>
      <c r="L374" s="19"/>
      <c r="M374" s="19"/>
      <c r="N374" s="18"/>
      <c r="O374" s="18"/>
      <c r="P374" s="19"/>
      <c r="Q374" s="19"/>
      <c r="R374" s="19"/>
    </row>
    <row r="375" spans="1:18" ht="18.75">
      <c r="A375" s="14">
        <v>370</v>
      </c>
      <c r="B375" s="15" t="s">
        <v>104</v>
      </c>
      <c r="C375" s="15" t="s">
        <v>910</v>
      </c>
      <c r="D375" s="16">
        <v>13426328.807</v>
      </c>
      <c r="E375" s="16">
        <v>2237369.3950999998</v>
      </c>
      <c r="F375" s="16">
        <v>662751.57039999997</v>
      </c>
      <c r="G375" s="17">
        <f t="shared" si="5"/>
        <v>16326449.772500001</v>
      </c>
      <c r="H375" s="18"/>
      <c r="I375" s="18"/>
      <c r="J375" s="19"/>
      <c r="K375" s="19"/>
      <c r="L375" s="19"/>
      <c r="M375" s="19"/>
      <c r="N375" s="18"/>
      <c r="O375" s="18"/>
      <c r="P375" s="19"/>
      <c r="Q375" s="19"/>
      <c r="R375" s="19"/>
    </row>
    <row r="376" spans="1:18" ht="18.75">
      <c r="A376" s="14">
        <v>371</v>
      </c>
      <c r="B376" s="15" t="s">
        <v>104</v>
      </c>
      <c r="C376" s="15" t="s">
        <v>912</v>
      </c>
      <c r="D376" s="16">
        <v>9147569.7730999999</v>
      </c>
      <c r="E376" s="16">
        <v>1524355.0895</v>
      </c>
      <c r="F376" s="16">
        <v>451543.10759999999</v>
      </c>
      <c r="G376" s="17">
        <f t="shared" si="5"/>
        <v>11123467.9702</v>
      </c>
      <c r="H376" s="18"/>
      <c r="I376" s="18"/>
      <c r="J376" s="19"/>
      <c r="K376" s="19"/>
      <c r="L376" s="19"/>
      <c r="M376" s="19"/>
      <c r="N376" s="18"/>
      <c r="O376" s="18"/>
      <c r="P376" s="19"/>
      <c r="Q376" s="19"/>
      <c r="R376" s="19"/>
    </row>
    <row r="377" spans="1:18" ht="37.5">
      <c r="A377" s="14">
        <v>372</v>
      </c>
      <c r="B377" s="15" t="s">
        <v>104</v>
      </c>
      <c r="C377" s="15" t="s">
        <v>914</v>
      </c>
      <c r="D377" s="16">
        <v>9833282.4223999996</v>
      </c>
      <c r="E377" s="16">
        <v>1638622.5499</v>
      </c>
      <c r="F377" s="16">
        <v>485391.31300000002</v>
      </c>
      <c r="G377" s="17">
        <f t="shared" si="5"/>
        <v>11957296.2853</v>
      </c>
      <c r="H377" s="18"/>
      <c r="I377" s="18"/>
      <c r="J377" s="19"/>
      <c r="K377" s="19"/>
      <c r="L377" s="19"/>
      <c r="M377" s="19"/>
      <c r="N377" s="18"/>
      <c r="O377" s="18"/>
      <c r="P377" s="19"/>
      <c r="Q377" s="19"/>
      <c r="R377" s="19"/>
    </row>
    <row r="378" spans="1:18" ht="18.75">
      <c r="A378" s="14">
        <v>373</v>
      </c>
      <c r="B378" s="15" t="s">
        <v>104</v>
      </c>
      <c r="C378" s="15" t="s">
        <v>916</v>
      </c>
      <c r="D378" s="16">
        <v>9902151.9465999994</v>
      </c>
      <c r="E378" s="16">
        <v>1650098.9979999999</v>
      </c>
      <c r="F378" s="16">
        <v>488790.85619999998</v>
      </c>
      <c r="G378" s="17">
        <f t="shared" si="5"/>
        <v>12041041.800799999</v>
      </c>
      <c r="H378" s="18"/>
      <c r="I378" s="18"/>
      <c r="J378" s="19"/>
      <c r="K378" s="19"/>
      <c r="L378" s="19"/>
      <c r="M378" s="19"/>
      <c r="N378" s="18"/>
      <c r="O378" s="18"/>
      <c r="P378" s="19"/>
      <c r="Q378" s="19"/>
      <c r="R378" s="19"/>
    </row>
    <row r="379" spans="1:18" ht="18.75">
      <c r="A379" s="14">
        <v>374</v>
      </c>
      <c r="B379" s="15" t="s">
        <v>104</v>
      </c>
      <c r="C379" s="15" t="s">
        <v>917</v>
      </c>
      <c r="D379" s="16">
        <v>9177926.3213</v>
      </c>
      <c r="E379" s="16">
        <v>1529413.7180999999</v>
      </c>
      <c r="F379" s="16">
        <v>453041.57010000001</v>
      </c>
      <c r="G379" s="17">
        <f t="shared" si="5"/>
        <v>11160381.6095</v>
      </c>
      <c r="H379" s="18"/>
      <c r="I379" s="18"/>
      <c r="J379" s="19"/>
      <c r="K379" s="19"/>
      <c r="L379" s="19"/>
      <c r="M379" s="19"/>
      <c r="N379" s="18"/>
      <c r="O379" s="18"/>
      <c r="P379" s="19"/>
      <c r="Q379" s="19"/>
      <c r="R379" s="19"/>
    </row>
    <row r="380" spans="1:18" ht="18.75">
      <c r="A380" s="14">
        <v>375</v>
      </c>
      <c r="B380" s="15" t="s">
        <v>104</v>
      </c>
      <c r="C380" s="15" t="s">
        <v>919</v>
      </c>
      <c r="D380" s="16">
        <v>8991466.7520000003</v>
      </c>
      <c r="E380" s="16">
        <v>1498342.0127000001</v>
      </c>
      <c r="F380" s="16">
        <v>443837.53710000002</v>
      </c>
      <c r="G380" s="17">
        <f t="shared" si="5"/>
        <v>10933646.3018</v>
      </c>
      <c r="H380" s="18"/>
      <c r="I380" s="18"/>
      <c r="J380" s="19"/>
      <c r="K380" s="19"/>
      <c r="L380" s="19"/>
      <c r="M380" s="19"/>
      <c r="N380" s="18"/>
      <c r="O380" s="18"/>
      <c r="P380" s="19"/>
      <c r="Q380" s="19"/>
      <c r="R380" s="19"/>
    </row>
    <row r="381" spans="1:18" ht="18.75">
      <c r="A381" s="14">
        <v>376</v>
      </c>
      <c r="B381" s="15" t="s">
        <v>104</v>
      </c>
      <c r="C381" s="15" t="s">
        <v>921</v>
      </c>
      <c r="D381" s="16">
        <v>9394811.5124999993</v>
      </c>
      <c r="E381" s="16">
        <v>1565555.5626999999</v>
      </c>
      <c r="F381" s="16">
        <v>463747.47509999998</v>
      </c>
      <c r="G381" s="17">
        <f t="shared" si="5"/>
        <v>11424114.5503</v>
      </c>
      <c r="H381" s="18"/>
      <c r="I381" s="18"/>
      <c r="J381" s="19"/>
      <c r="K381" s="19"/>
      <c r="L381" s="19"/>
      <c r="M381" s="19"/>
      <c r="N381" s="18"/>
      <c r="O381" s="18"/>
      <c r="P381" s="19"/>
      <c r="Q381" s="19"/>
      <c r="R381" s="19"/>
    </row>
    <row r="382" spans="1:18" ht="18.75">
      <c r="A382" s="14">
        <v>377</v>
      </c>
      <c r="B382" s="15" t="s">
        <v>104</v>
      </c>
      <c r="C382" s="15" t="s">
        <v>923</v>
      </c>
      <c r="D382" s="16">
        <v>8380214.0272000004</v>
      </c>
      <c r="E382" s="16">
        <v>1396482.5872</v>
      </c>
      <c r="F382" s="16">
        <v>413664.82880000002</v>
      </c>
      <c r="G382" s="17">
        <f t="shared" si="5"/>
        <v>10190361.4432</v>
      </c>
      <c r="H382" s="18"/>
      <c r="I382" s="18"/>
      <c r="J382" s="19"/>
      <c r="K382" s="19"/>
      <c r="L382" s="19"/>
      <c r="M382" s="19"/>
      <c r="N382" s="18"/>
      <c r="O382" s="18"/>
      <c r="P382" s="19"/>
      <c r="Q382" s="19"/>
      <c r="R382" s="19"/>
    </row>
    <row r="383" spans="1:18" ht="37.5">
      <c r="A383" s="14">
        <v>378</v>
      </c>
      <c r="B383" s="15" t="s">
        <v>104</v>
      </c>
      <c r="C383" s="15" t="s">
        <v>925</v>
      </c>
      <c r="D383" s="16">
        <v>8336484.0433</v>
      </c>
      <c r="E383" s="16">
        <v>1389195.4032999999</v>
      </c>
      <c r="F383" s="16">
        <v>411506.22560000001</v>
      </c>
      <c r="G383" s="17">
        <f t="shared" si="5"/>
        <v>10137185.6722</v>
      </c>
      <c r="H383" s="18"/>
      <c r="I383" s="18"/>
      <c r="J383" s="19"/>
      <c r="K383" s="19"/>
      <c r="L383" s="19"/>
      <c r="M383" s="19"/>
      <c r="N383" s="18"/>
      <c r="O383" s="18"/>
      <c r="P383" s="19"/>
      <c r="Q383" s="19"/>
      <c r="R383" s="19"/>
    </row>
    <row r="384" spans="1:18" ht="18.75">
      <c r="A384" s="14">
        <v>379</v>
      </c>
      <c r="B384" s="15" t="s">
        <v>104</v>
      </c>
      <c r="C384" s="15" t="s">
        <v>927</v>
      </c>
      <c r="D384" s="16">
        <v>9009829.0600000005</v>
      </c>
      <c r="E384" s="16">
        <v>1501401.9158999999</v>
      </c>
      <c r="F384" s="16">
        <v>444743.93890000001</v>
      </c>
      <c r="G384" s="17">
        <f t="shared" si="5"/>
        <v>10955974.914799999</v>
      </c>
      <c r="H384" s="18"/>
      <c r="I384" s="18"/>
      <c r="J384" s="19"/>
      <c r="K384" s="19"/>
      <c r="L384" s="19"/>
      <c r="M384" s="19"/>
      <c r="N384" s="18"/>
      <c r="O384" s="18"/>
      <c r="P384" s="19"/>
      <c r="Q384" s="19"/>
      <c r="R384" s="19"/>
    </row>
    <row r="385" spans="1:18" ht="18.75">
      <c r="A385" s="14">
        <v>380</v>
      </c>
      <c r="B385" s="15" t="s">
        <v>104</v>
      </c>
      <c r="C385" s="15" t="s">
        <v>929</v>
      </c>
      <c r="D385" s="16">
        <v>10288600.2026</v>
      </c>
      <c r="E385" s="16">
        <v>1714496.9069999999</v>
      </c>
      <c r="F385" s="16">
        <v>507866.7475</v>
      </c>
      <c r="G385" s="17">
        <f t="shared" si="5"/>
        <v>12510963.857100001</v>
      </c>
      <c r="H385" s="18"/>
      <c r="I385" s="18"/>
      <c r="J385" s="19"/>
      <c r="K385" s="19"/>
      <c r="L385" s="19"/>
      <c r="M385" s="19"/>
      <c r="N385" s="18"/>
      <c r="O385" s="18"/>
      <c r="P385" s="19"/>
      <c r="Q385" s="19"/>
      <c r="R385" s="19"/>
    </row>
    <row r="386" spans="1:18" ht="18.75">
      <c r="A386" s="14">
        <v>381</v>
      </c>
      <c r="B386" s="15" t="s">
        <v>104</v>
      </c>
      <c r="C386" s="15" t="s">
        <v>931</v>
      </c>
      <c r="D386" s="16">
        <v>12369692.5525</v>
      </c>
      <c r="E386" s="16">
        <v>2061291.0604000001</v>
      </c>
      <c r="F386" s="16">
        <v>610593.80290000001</v>
      </c>
      <c r="G386" s="17">
        <f t="shared" si="5"/>
        <v>15041577.4158</v>
      </c>
      <c r="H386" s="18"/>
      <c r="I386" s="18"/>
      <c r="J386" s="19"/>
      <c r="K386" s="19"/>
      <c r="L386" s="19"/>
      <c r="M386" s="19"/>
      <c r="N386" s="18"/>
      <c r="O386" s="18"/>
      <c r="P386" s="19"/>
      <c r="Q386" s="19"/>
      <c r="R386" s="19"/>
    </row>
    <row r="387" spans="1:18" ht="18.75">
      <c r="A387" s="14">
        <v>382</v>
      </c>
      <c r="B387" s="15" t="s">
        <v>104</v>
      </c>
      <c r="C387" s="15" t="s">
        <v>934</v>
      </c>
      <c r="D387" s="16">
        <v>8504469.1992000006</v>
      </c>
      <c r="E387" s="16">
        <v>1417188.5242000001</v>
      </c>
      <c r="F387" s="16">
        <v>419798.32299999997</v>
      </c>
      <c r="G387" s="17">
        <f t="shared" si="5"/>
        <v>10341456.046399999</v>
      </c>
      <c r="H387" s="18"/>
      <c r="I387" s="18"/>
      <c r="J387" s="19"/>
      <c r="K387" s="19"/>
      <c r="L387" s="19"/>
      <c r="M387" s="19"/>
      <c r="N387" s="18"/>
      <c r="O387" s="18"/>
      <c r="P387" s="19"/>
      <c r="Q387" s="19"/>
      <c r="R387" s="19"/>
    </row>
    <row r="388" spans="1:18" ht="18.75">
      <c r="A388" s="14">
        <v>383</v>
      </c>
      <c r="B388" s="15" t="s">
        <v>104</v>
      </c>
      <c r="C388" s="15" t="s">
        <v>936</v>
      </c>
      <c r="D388" s="16">
        <v>8194622.4851000002</v>
      </c>
      <c r="E388" s="16">
        <v>1365555.5301999999</v>
      </c>
      <c r="F388" s="16">
        <v>404503.64350000001</v>
      </c>
      <c r="G388" s="17">
        <f t="shared" si="5"/>
        <v>9964681.6588000003</v>
      </c>
      <c r="H388" s="18"/>
      <c r="I388" s="18"/>
      <c r="J388" s="19"/>
      <c r="K388" s="19"/>
      <c r="L388" s="19"/>
      <c r="M388" s="19"/>
      <c r="N388" s="18"/>
      <c r="O388" s="18"/>
      <c r="P388" s="19"/>
      <c r="Q388" s="19"/>
      <c r="R388" s="19"/>
    </row>
    <row r="389" spans="1:18" ht="37.5">
      <c r="A389" s="14">
        <v>384</v>
      </c>
      <c r="B389" s="15" t="s">
        <v>104</v>
      </c>
      <c r="C389" s="15" t="s">
        <v>938</v>
      </c>
      <c r="D389" s="16">
        <v>11939649.635199999</v>
      </c>
      <c r="E389" s="16">
        <v>1989628.5177</v>
      </c>
      <c r="F389" s="16">
        <v>589365.98829999997</v>
      </c>
      <c r="G389" s="17">
        <f t="shared" si="5"/>
        <v>14518644.1412</v>
      </c>
      <c r="H389" s="18"/>
      <c r="I389" s="18"/>
      <c r="J389" s="19"/>
      <c r="K389" s="19"/>
      <c r="L389" s="19"/>
      <c r="M389" s="19"/>
      <c r="N389" s="18"/>
      <c r="O389" s="18"/>
      <c r="P389" s="19"/>
      <c r="Q389" s="19"/>
      <c r="R389" s="19"/>
    </row>
    <row r="390" spans="1:18" ht="18.75">
      <c r="A390" s="14">
        <v>385</v>
      </c>
      <c r="B390" s="15" t="s">
        <v>104</v>
      </c>
      <c r="C390" s="15" t="s">
        <v>940</v>
      </c>
      <c r="D390" s="16">
        <v>7946300.7119000005</v>
      </c>
      <c r="E390" s="16">
        <v>1324175.0796000001</v>
      </c>
      <c r="F390" s="16">
        <v>392245.9633</v>
      </c>
      <c r="G390" s="17">
        <f t="shared" si="5"/>
        <v>9662721.7547999993</v>
      </c>
      <c r="H390" s="18"/>
      <c r="I390" s="18"/>
      <c r="J390" s="19"/>
      <c r="K390" s="19"/>
      <c r="L390" s="19"/>
      <c r="M390" s="19"/>
      <c r="N390" s="18"/>
      <c r="O390" s="18"/>
      <c r="P390" s="19"/>
      <c r="Q390" s="19"/>
      <c r="R390" s="19"/>
    </row>
    <row r="391" spans="1:18" ht="18.75">
      <c r="A391" s="14">
        <v>386</v>
      </c>
      <c r="B391" s="15" t="s">
        <v>104</v>
      </c>
      <c r="C391" s="15" t="s">
        <v>942</v>
      </c>
      <c r="D391" s="16">
        <v>8019445.1897</v>
      </c>
      <c r="E391" s="16">
        <v>1336363.9079</v>
      </c>
      <c r="F391" s="16">
        <v>395856.52710000001</v>
      </c>
      <c r="G391" s="17">
        <f t="shared" ref="G391:G454" si="6">D391+E391+F391</f>
        <v>9751665.6247000005</v>
      </c>
      <c r="H391" s="18"/>
      <c r="I391" s="18"/>
      <c r="J391" s="19"/>
      <c r="K391" s="19"/>
      <c r="L391" s="19"/>
      <c r="M391" s="19"/>
      <c r="N391" s="18"/>
      <c r="O391" s="18"/>
      <c r="P391" s="19"/>
      <c r="Q391" s="19"/>
      <c r="R391" s="19"/>
    </row>
    <row r="392" spans="1:18" ht="18.75">
      <c r="A392" s="14">
        <v>387</v>
      </c>
      <c r="B392" s="15" t="s">
        <v>104</v>
      </c>
      <c r="C392" s="15" t="s">
        <v>944</v>
      </c>
      <c r="D392" s="16">
        <v>10346049.205800001</v>
      </c>
      <c r="E392" s="16">
        <v>1724070.2344</v>
      </c>
      <c r="F392" s="16">
        <v>510702.55</v>
      </c>
      <c r="G392" s="17">
        <f t="shared" si="6"/>
        <v>12580821.9902</v>
      </c>
      <c r="H392" s="18"/>
      <c r="I392" s="18"/>
      <c r="J392" s="19"/>
      <c r="K392" s="19"/>
      <c r="L392" s="19"/>
      <c r="M392" s="19"/>
      <c r="N392" s="18"/>
      <c r="O392" s="18"/>
      <c r="P392" s="19"/>
      <c r="Q392" s="19"/>
      <c r="R392" s="19"/>
    </row>
    <row r="393" spans="1:18" ht="18.75">
      <c r="A393" s="14">
        <v>388</v>
      </c>
      <c r="B393" s="15" t="s">
        <v>104</v>
      </c>
      <c r="C393" s="15" t="s">
        <v>946</v>
      </c>
      <c r="D393" s="16">
        <v>10571368.1906</v>
      </c>
      <c r="E393" s="16">
        <v>1761617.4901000001</v>
      </c>
      <c r="F393" s="16">
        <v>521824.7647</v>
      </c>
      <c r="G393" s="17">
        <f t="shared" si="6"/>
        <v>12854810.4454</v>
      </c>
      <c r="H393" s="18"/>
      <c r="I393" s="18"/>
      <c r="J393" s="19"/>
      <c r="K393" s="19"/>
      <c r="L393" s="19"/>
      <c r="M393" s="19"/>
      <c r="N393" s="18"/>
      <c r="O393" s="18"/>
      <c r="P393" s="19"/>
      <c r="Q393" s="19"/>
      <c r="R393" s="19"/>
    </row>
    <row r="394" spans="1:18" ht="18.75">
      <c r="A394" s="14">
        <v>389</v>
      </c>
      <c r="B394" s="15" t="s">
        <v>104</v>
      </c>
      <c r="C394" s="15" t="s">
        <v>133</v>
      </c>
      <c r="D394" s="16">
        <v>8106334.7117999997</v>
      </c>
      <c r="E394" s="16">
        <v>1350843.2164</v>
      </c>
      <c r="F394" s="16">
        <v>400145.57500000001</v>
      </c>
      <c r="G394" s="17">
        <f t="shared" si="6"/>
        <v>9857323.5032000002</v>
      </c>
      <c r="H394" s="18"/>
      <c r="I394" s="18"/>
      <c r="J394" s="19"/>
      <c r="K394" s="19"/>
      <c r="L394" s="19"/>
      <c r="M394" s="19"/>
      <c r="N394" s="18"/>
      <c r="O394" s="18"/>
      <c r="P394" s="19"/>
      <c r="Q394" s="19"/>
      <c r="R394" s="19"/>
    </row>
    <row r="395" spans="1:18" ht="18.75">
      <c r="A395" s="14">
        <v>390</v>
      </c>
      <c r="B395" s="15" t="s">
        <v>104</v>
      </c>
      <c r="C395" s="15" t="s">
        <v>135</v>
      </c>
      <c r="D395" s="16">
        <v>7938806.7478999998</v>
      </c>
      <c r="E395" s="16">
        <v>1322926.2821</v>
      </c>
      <c r="F395" s="16">
        <v>391876.04560000001</v>
      </c>
      <c r="G395" s="17">
        <f t="shared" si="6"/>
        <v>9653609.0756000001</v>
      </c>
      <c r="H395" s="18"/>
      <c r="I395" s="18"/>
      <c r="J395" s="19"/>
      <c r="K395" s="19"/>
      <c r="L395" s="19"/>
      <c r="M395" s="19"/>
      <c r="N395" s="18"/>
      <c r="O395" s="18"/>
      <c r="P395" s="19"/>
      <c r="Q395" s="19"/>
      <c r="R395" s="19"/>
    </row>
    <row r="396" spans="1:18" ht="18.75">
      <c r="A396" s="14">
        <v>391</v>
      </c>
      <c r="B396" s="15" t="s">
        <v>104</v>
      </c>
      <c r="C396" s="15" t="s">
        <v>137</v>
      </c>
      <c r="D396" s="16">
        <v>7945993.1343</v>
      </c>
      <c r="E396" s="16">
        <v>1324123.8248000001</v>
      </c>
      <c r="F396" s="16">
        <v>392230.7806</v>
      </c>
      <c r="G396" s="17">
        <f t="shared" si="6"/>
        <v>9662347.7397000007</v>
      </c>
      <c r="H396" s="18"/>
      <c r="I396" s="18"/>
      <c r="J396" s="19"/>
      <c r="K396" s="19"/>
      <c r="L396" s="19"/>
      <c r="M396" s="19"/>
      <c r="N396" s="18"/>
      <c r="O396" s="18"/>
      <c r="P396" s="19"/>
      <c r="Q396" s="19"/>
      <c r="R396" s="19"/>
    </row>
    <row r="397" spans="1:18" ht="18.75">
      <c r="A397" s="14">
        <v>392</v>
      </c>
      <c r="B397" s="15" t="s">
        <v>104</v>
      </c>
      <c r="C397" s="15" t="s">
        <v>139</v>
      </c>
      <c r="D397" s="16">
        <v>9417320.5122999996</v>
      </c>
      <c r="E397" s="16">
        <v>1569306.4724999999</v>
      </c>
      <c r="F397" s="16">
        <v>464858.5662</v>
      </c>
      <c r="G397" s="17">
        <f t="shared" si="6"/>
        <v>11451485.551000001</v>
      </c>
      <c r="H397" s="18"/>
      <c r="I397" s="18"/>
      <c r="J397" s="19"/>
      <c r="K397" s="19"/>
      <c r="L397" s="19"/>
      <c r="M397" s="19"/>
      <c r="N397" s="18"/>
      <c r="O397" s="18"/>
      <c r="P397" s="19"/>
      <c r="Q397" s="19"/>
      <c r="R397" s="19"/>
    </row>
    <row r="398" spans="1:18" ht="18.75">
      <c r="A398" s="14">
        <v>393</v>
      </c>
      <c r="B398" s="15" t="s">
        <v>104</v>
      </c>
      <c r="C398" s="15" t="s">
        <v>141</v>
      </c>
      <c r="D398" s="16">
        <v>9490992.0007000007</v>
      </c>
      <c r="E398" s="16">
        <v>1581583.122</v>
      </c>
      <c r="F398" s="16">
        <v>468495.14439999999</v>
      </c>
      <c r="G398" s="17">
        <f t="shared" si="6"/>
        <v>11541070.267100001</v>
      </c>
      <c r="H398" s="18"/>
      <c r="I398" s="18"/>
      <c r="J398" s="19"/>
      <c r="K398" s="19"/>
      <c r="L398" s="19"/>
      <c r="M398" s="19"/>
      <c r="N398" s="18"/>
      <c r="O398" s="18"/>
      <c r="P398" s="19"/>
      <c r="Q398" s="19"/>
      <c r="R398" s="19"/>
    </row>
    <row r="399" spans="1:18" ht="18.75">
      <c r="A399" s="14">
        <v>394</v>
      </c>
      <c r="B399" s="15" t="s">
        <v>104</v>
      </c>
      <c r="C399" s="15" t="s">
        <v>110</v>
      </c>
      <c r="D399" s="16">
        <v>16409673.645</v>
      </c>
      <c r="E399" s="16">
        <v>2734515.3037999999</v>
      </c>
      <c r="F399" s="16">
        <v>810015.68889999995</v>
      </c>
      <c r="G399" s="17">
        <f t="shared" si="6"/>
        <v>19954204.637699999</v>
      </c>
      <c r="H399" s="18"/>
      <c r="I399" s="18"/>
      <c r="J399" s="19"/>
      <c r="K399" s="19"/>
      <c r="L399" s="19"/>
      <c r="M399" s="19"/>
      <c r="N399" s="18"/>
      <c r="O399" s="18"/>
      <c r="P399" s="19"/>
      <c r="Q399" s="19"/>
      <c r="R399" s="19"/>
    </row>
    <row r="400" spans="1:18" ht="18.75">
      <c r="A400" s="14">
        <v>395</v>
      </c>
      <c r="B400" s="15" t="s">
        <v>104</v>
      </c>
      <c r="C400" s="15" t="s">
        <v>144</v>
      </c>
      <c r="D400" s="16">
        <v>8219243.2000000002</v>
      </c>
      <c r="E400" s="16">
        <v>1369658.3370999999</v>
      </c>
      <c r="F400" s="16">
        <v>405718.97330000001</v>
      </c>
      <c r="G400" s="17">
        <f t="shared" si="6"/>
        <v>9994620.5103999991</v>
      </c>
      <c r="H400" s="18"/>
      <c r="I400" s="18"/>
      <c r="J400" s="19"/>
      <c r="K400" s="19"/>
      <c r="L400" s="19"/>
      <c r="M400" s="19"/>
      <c r="N400" s="18"/>
      <c r="O400" s="18"/>
      <c r="P400" s="19"/>
      <c r="Q400" s="19"/>
      <c r="R400" s="19"/>
    </row>
    <row r="401" spans="1:18" ht="18.75">
      <c r="A401" s="14">
        <v>396</v>
      </c>
      <c r="B401" s="15" t="s">
        <v>104</v>
      </c>
      <c r="C401" s="15" t="s">
        <v>146</v>
      </c>
      <c r="D401" s="16">
        <v>8134347.0332000004</v>
      </c>
      <c r="E401" s="16">
        <v>1355511.2021000001</v>
      </c>
      <c r="F401" s="16">
        <v>401528.32160000002</v>
      </c>
      <c r="G401" s="17">
        <f t="shared" si="6"/>
        <v>9891386.5569000002</v>
      </c>
      <c r="H401" s="18"/>
      <c r="I401" s="18"/>
      <c r="J401" s="19"/>
      <c r="K401" s="19"/>
      <c r="L401" s="19"/>
      <c r="M401" s="19"/>
      <c r="N401" s="18"/>
      <c r="O401" s="18"/>
      <c r="P401" s="19"/>
      <c r="Q401" s="19"/>
      <c r="R401" s="19"/>
    </row>
    <row r="402" spans="1:18" ht="18.75">
      <c r="A402" s="14">
        <v>397</v>
      </c>
      <c r="B402" s="15" t="s">
        <v>104</v>
      </c>
      <c r="C402" s="15" t="s">
        <v>148</v>
      </c>
      <c r="D402" s="16">
        <v>9737019.4169999994</v>
      </c>
      <c r="E402" s="16">
        <v>1622581.2398999999</v>
      </c>
      <c r="F402" s="16">
        <v>480639.57040000003</v>
      </c>
      <c r="G402" s="17">
        <f t="shared" si="6"/>
        <v>11840240.227299999</v>
      </c>
      <c r="H402" s="18"/>
      <c r="I402" s="18"/>
      <c r="J402" s="19"/>
      <c r="K402" s="19"/>
      <c r="L402" s="19"/>
      <c r="M402" s="19"/>
      <c r="N402" s="18"/>
      <c r="O402" s="18"/>
      <c r="P402" s="19"/>
      <c r="Q402" s="19"/>
      <c r="R402" s="19"/>
    </row>
    <row r="403" spans="1:18" ht="18.75">
      <c r="A403" s="14">
        <v>398</v>
      </c>
      <c r="B403" s="15" t="s">
        <v>104</v>
      </c>
      <c r="C403" s="15" t="s">
        <v>150</v>
      </c>
      <c r="D403" s="16">
        <v>8033979.5305000003</v>
      </c>
      <c r="E403" s="16">
        <v>1338785.9169000001</v>
      </c>
      <c r="F403" s="16">
        <v>396573.97249999997</v>
      </c>
      <c r="G403" s="17">
        <f t="shared" si="6"/>
        <v>9769339.4199000001</v>
      </c>
      <c r="H403" s="18"/>
      <c r="I403" s="18"/>
      <c r="J403" s="19"/>
      <c r="K403" s="19"/>
      <c r="L403" s="19"/>
      <c r="M403" s="19"/>
      <c r="N403" s="18"/>
      <c r="O403" s="18"/>
      <c r="P403" s="19"/>
      <c r="Q403" s="19"/>
      <c r="R403" s="19"/>
    </row>
    <row r="404" spans="1:18" ht="18.75">
      <c r="A404" s="14">
        <v>399</v>
      </c>
      <c r="B404" s="15" t="s">
        <v>104</v>
      </c>
      <c r="C404" s="15" t="s">
        <v>152</v>
      </c>
      <c r="D404" s="16">
        <v>10168469.7444</v>
      </c>
      <c r="E404" s="16">
        <v>1694478.3141000001</v>
      </c>
      <c r="F404" s="16">
        <v>501936.85769999999</v>
      </c>
      <c r="G404" s="17">
        <f t="shared" si="6"/>
        <v>12364884.916200001</v>
      </c>
      <c r="H404" s="18"/>
      <c r="I404" s="18"/>
      <c r="J404" s="19"/>
      <c r="K404" s="19"/>
      <c r="L404" s="19"/>
      <c r="M404" s="19"/>
      <c r="N404" s="18"/>
      <c r="O404" s="18"/>
      <c r="P404" s="19"/>
      <c r="Q404" s="19"/>
      <c r="R404" s="19"/>
    </row>
    <row r="405" spans="1:18" ht="18.75">
      <c r="A405" s="14">
        <v>400</v>
      </c>
      <c r="B405" s="15" t="s">
        <v>104</v>
      </c>
      <c r="C405" s="15" t="s">
        <v>154</v>
      </c>
      <c r="D405" s="16">
        <v>8929546.5646000002</v>
      </c>
      <c r="E405" s="16">
        <v>1488023.6052000001</v>
      </c>
      <c r="F405" s="16">
        <v>440781.02759999997</v>
      </c>
      <c r="G405" s="17">
        <f t="shared" si="6"/>
        <v>10858351.1974</v>
      </c>
      <c r="H405" s="18"/>
      <c r="I405" s="18"/>
      <c r="J405" s="19"/>
      <c r="K405" s="19"/>
      <c r="L405" s="19"/>
      <c r="M405" s="19"/>
      <c r="N405" s="18"/>
      <c r="O405" s="18"/>
      <c r="P405" s="19"/>
      <c r="Q405" s="19"/>
      <c r="R405" s="19"/>
    </row>
    <row r="406" spans="1:18" ht="18.75">
      <c r="A406" s="14">
        <v>401</v>
      </c>
      <c r="B406" s="15" t="s">
        <v>104</v>
      </c>
      <c r="C406" s="15" t="s">
        <v>156</v>
      </c>
      <c r="D406" s="16">
        <v>9285421.4308000002</v>
      </c>
      <c r="E406" s="16">
        <v>1547326.7509000001</v>
      </c>
      <c r="F406" s="16">
        <v>458347.75270000001</v>
      </c>
      <c r="G406" s="17">
        <f t="shared" si="6"/>
        <v>11291095.9344</v>
      </c>
      <c r="H406" s="18"/>
      <c r="I406" s="18"/>
      <c r="J406" s="19"/>
      <c r="K406" s="19"/>
      <c r="L406" s="19"/>
      <c r="M406" s="19"/>
      <c r="N406" s="18"/>
      <c r="O406" s="18"/>
      <c r="P406" s="19"/>
      <c r="Q406" s="19"/>
      <c r="R406" s="19"/>
    </row>
    <row r="407" spans="1:18" ht="18.75">
      <c r="A407" s="14">
        <v>402</v>
      </c>
      <c r="B407" s="15" t="s">
        <v>104</v>
      </c>
      <c r="C407" s="15" t="s">
        <v>158</v>
      </c>
      <c r="D407" s="16">
        <v>7309980.7208000002</v>
      </c>
      <c r="E407" s="16">
        <v>1218138.4336999999</v>
      </c>
      <c r="F407" s="16">
        <v>360835.8824</v>
      </c>
      <c r="G407" s="17">
        <f t="shared" si="6"/>
        <v>8888955.0369000006</v>
      </c>
      <c r="H407" s="18"/>
      <c r="I407" s="18"/>
      <c r="J407" s="19"/>
      <c r="K407" s="19"/>
      <c r="L407" s="19"/>
      <c r="M407" s="19"/>
      <c r="N407" s="18"/>
      <c r="O407" s="18"/>
      <c r="P407" s="19"/>
      <c r="Q407" s="19"/>
      <c r="R407" s="19"/>
    </row>
    <row r="408" spans="1:18" ht="18.75">
      <c r="A408" s="14">
        <v>403</v>
      </c>
      <c r="B408" s="15" t="s">
        <v>104</v>
      </c>
      <c r="C408" s="15" t="s">
        <v>160</v>
      </c>
      <c r="D408" s="16">
        <v>8059513.3438999997</v>
      </c>
      <c r="E408" s="16">
        <v>1343040.8829000001</v>
      </c>
      <c r="F408" s="16">
        <v>397834.37469999999</v>
      </c>
      <c r="G408" s="17">
        <f t="shared" si="6"/>
        <v>9800388.6015000008</v>
      </c>
      <c r="H408" s="18"/>
      <c r="I408" s="18"/>
      <c r="J408" s="19"/>
      <c r="K408" s="19"/>
      <c r="L408" s="19"/>
      <c r="M408" s="19"/>
      <c r="N408" s="18"/>
      <c r="O408" s="18"/>
      <c r="P408" s="19"/>
      <c r="Q408" s="19"/>
      <c r="R408" s="19"/>
    </row>
    <row r="409" spans="1:18" ht="18.75">
      <c r="A409" s="14">
        <v>404</v>
      </c>
      <c r="B409" s="15" t="s">
        <v>104</v>
      </c>
      <c r="C409" s="15" t="s">
        <v>162</v>
      </c>
      <c r="D409" s="16">
        <v>9937666.1797000002</v>
      </c>
      <c r="E409" s="16">
        <v>1656017.1055999999</v>
      </c>
      <c r="F409" s="16">
        <v>490543.91279999999</v>
      </c>
      <c r="G409" s="17">
        <f t="shared" si="6"/>
        <v>12084227.198100001</v>
      </c>
      <c r="H409" s="18"/>
      <c r="I409" s="18"/>
      <c r="J409" s="19"/>
      <c r="K409" s="19"/>
      <c r="L409" s="19"/>
      <c r="M409" s="19"/>
      <c r="N409" s="18"/>
      <c r="O409" s="18"/>
      <c r="P409" s="19"/>
      <c r="Q409" s="19"/>
      <c r="R409" s="19"/>
    </row>
    <row r="410" spans="1:18" ht="18.75">
      <c r="A410" s="14">
        <v>405</v>
      </c>
      <c r="B410" s="15" t="s">
        <v>104</v>
      </c>
      <c r="C410" s="15" t="s">
        <v>164</v>
      </c>
      <c r="D410" s="16">
        <v>11618837.9385</v>
      </c>
      <c r="E410" s="16">
        <v>1936168.3141000001</v>
      </c>
      <c r="F410" s="16">
        <v>573530.05440000002</v>
      </c>
      <c r="G410" s="17">
        <f t="shared" si="6"/>
        <v>14128536.307</v>
      </c>
      <c r="H410" s="18"/>
      <c r="I410" s="18"/>
      <c r="J410" s="19"/>
      <c r="K410" s="19"/>
      <c r="L410" s="19"/>
      <c r="M410" s="19"/>
      <c r="N410" s="18"/>
      <c r="O410" s="18"/>
      <c r="P410" s="19"/>
      <c r="Q410" s="19"/>
      <c r="R410" s="19"/>
    </row>
    <row r="411" spans="1:18" ht="18.75">
      <c r="A411" s="14">
        <v>406</v>
      </c>
      <c r="B411" s="15" t="s">
        <v>104</v>
      </c>
      <c r="C411" s="15" t="s">
        <v>166</v>
      </c>
      <c r="D411" s="16">
        <v>7582476.5466999998</v>
      </c>
      <c r="E411" s="16">
        <v>1263547.2592</v>
      </c>
      <c r="F411" s="16">
        <v>374286.8443</v>
      </c>
      <c r="G411" s="17">
        <f t="shared" si="6"/>
        <v>9220310.6502</v>
      </c>
      <c r="H411" s="18"/>
      <c r="I411" s="18"/>
      <c r="J411" s="19"/>
      <c r="K411" s="19"/>
      <c r="L411" s="19"/>
      <c r="M411" s="19"/>
      <c r="N411" s="18"/>
      <c r="O411" s="18"/>
      <c r="P411" s="19"/>
      <c r="Q411" s="19"/>
      <c r="R411" s="19"/>
    </row>
    <row r="412" spans="1:18" ht="18.75">
      <c r="A412" s="14">
        <v>407</v>
      </c>
      <c r="B412" s="15" t="s">
        <v>104</v>
      </c>
      <c r="C412" s="15" t="s">
        <v>169</v>
      </c>
      <c r="D412" s="16">
        <v>8915936.9105999991</v>
      </c>
      <c r="E412" s="16">
        <v>1485755.6864</v>
      </c>
      <c r="F412" s="16">
        <v>440109.2268</v>
      </c>
      <c r="G412" s="17">
        <f t="shared" si="6"/>
        <v>10841801.823799999</v>
      </c>
      <c r="H412" s="18"/>
      <c r="I412" s="18"/>
      <c r="J412" s="19"/>
      <c r="K412" s="19"/>
      <c r="L412" s="19"/>
      <c r="M412" s="19"/>
      <c r="N412" s="18"/>
      <c r="O412" s="18"/>
      <c r="P412" s="19"/>
      <c r="Q412" s="19"/>
      <c r="R412" s="19"/>
    </row>
    <row r="413" spans="1:18" ht="18.75">
      <c r="A413" s="14">
        <v>408</v>
      </c>
      <c r="B413" s="15" t="s">
        <v>105</v>
      </c>
      <c r="C413" s="15" t="s">
        <v>173</v>
      </c>
      <c r="D413" s="16">
        <v>9059896.6129000001</v>
      </c>
      <c r="E413" s="16">
        <v>1509745.1950999999</v>
      </c>
      <c r="F413" s="16">
        <v>447215.37770000001</v>
      </c>
      <c r="G413" s="17">
        <f t="shared" si="6"/>
        <v>11016857.185699999</v>
      </c>
      <c r="H413" s="18"/>
      <c r="I413" s="18"/>
      <c r="J413" s="19"/>
      <c r="K413" s="19"/>
      <c r="L413" s="19"/>
      <c r="M413" s="19"/>
      <c r="N413" s="18"/>
      <c r="O413" s="18"/>
      <c r="P413" s="19"/>
      <c r="Q413" s="19"/>
      <c r="R413" s="19"/>
    </row>
    <row r="414" spans="1:18" ht="18.75">
      <c r="A414" s="14">
        <v>409</v>
      </c>
      <c r="B414" s="15" t="s">
        <v>105</v>
      </c>
      <c r="C414" s="15" t="s">
        <v>175</v>
      </c>
      <c r="D414" s="16">
        <v>9335692.3074999992</v>
      </c>
      <c r="E414" s="16">
        <v>1555703.9121000001</v>
      </c>
      <c r="F414" s="16">
        <v>460829.2279</v>
      </c>
      <c r="G414" s="17">
        <f t="shared" si="6"/>
        <v>11352225.4475</v>
      </c>
      <c r="H414" s="18"/>
      <c r="I414" s="18"/>
      <c r="J414" s="19"/>
      <c r="K414" s="19"/>
      <c r="L414" s="19"/>
      <c r="M414" s="19"/>
      <c r="N414" s="18"/>
      <c r="O414" s="18"/>
      <c r="P414" s="19"/>
      <c r="Q414" s="19"/>
      <c r="R414" s="19"/>
    </row>
    <row r="415" spans="1:18" ht="18.75">
      <c r="A415" s="14">
        <v>410</v>
      </c>
      <c r="B415" s="15" t="s">
        <v>105</v>
      </c>
      <c r="C415" s="15" t="s">
        <v>177</v>
      </c>
      <c r="D415" s="16">
        <v>10156351.263599999</v>
      </c>
      <c r="E415" s="16">
        <v>1692458.885</v>
      </c>
      <c r="F415" s="16">
        <v>501338.6642</v>
      </c>
      <c r="G415" s="17">
        <f t="shared" si="6"/>
        <v>12350148.812799999</v>
      </c>
      <c r="H415" s="18"/>
      <c r="I415" s="18"/>
      <c r="J415" s="19"/>
      <c r="K415" s="19"/>
      <c r="L415" s="19"/>
      <c r="M415" s="19"/>
      <c r="N415" s="18"/>
      <c r="O415" s="18"/>
      <c r="P415" s="19"/>
      <c r="Q415" s="19"/>
      <c r="R415" s="19"/>
    </row>
    <row r="416" spans="1:18" ht="18.75">
      <c r="A416" s="14">
        <v>411</v>
      </c>
      <c r="B416" s="15" t="s">
        <v>105</v>
      </c>
      <c r="C416" s="15" t="s">
        <v>179</v>
      </c>
      <c r="D416" s="16">
        <v>9522589.3891000003</v>
      </c>
      <c r="E416" s="16">
        <v>1586848.5248</v>
      </c>
      <c r="F416" s="16">
        <v>470054.85739999998</v>
      </c>
      <c r="G416" s="17">
        <f t="shared" si="6"/>
        <v>11579492.771299999</v>
      </c>
      <c r="H416" s="18"/>
      <c r="I416" s="18"/>
      <c r="J416" s="19"/>
      <c r="K416" s="19"/>
      <c r="L416" s="19"/>
      <c r="M416" s="19"/>
      <c r="N416" s="18"/>
      <c r="O416" s="18"/>
      <c r="P416" s="19"/>
      <c r="Q416" s="19"/>
      <c r="R416" s="19"/>
    </row>
    <row r="417" spans="1:18" ht="18.75">
      <c r="A417" s="14">
        <v>412</v>
      </c>
      <c r="B417" s="15" t="s">
        <v>105</v>
      </c>
      <c r="C417" s="15" t="s">
        <v>181</v>
      </c>
      <c r="D417" s="16">
        <v>8905698.8767000008</v>
      </c>
      <c r="E417" s="16">
        <v>1484049.6159000001</v>
      </c>
      <c r="F417" s="16">
        <v>439603.85609999998</v>
      </c>
      <c r="G417" s="17">
        <f t="shared" si="6"/>
        <v>10829352.3487</v>
      </c>
      <c r="H417" s="18"/>
      <c r="I417" s="18"/>
      <c r="J417" s="19"/>
      <c r="K417" s="19"/>
      <c r="L417" s="19"/>
      <c r="M417" s="19"/>
      <c r="N417" s="18"/>
      <c r="O417" s="18"/>
      <c r="P417" s="19"/>
      <c r="Q417" s="19"/>
      <c r="R417" s="19"/>
    </row>
    <row r="418" spans="1:18" ht="18.75">
      <c r="A418" s="14">
        <v>413</v>
      </c>
      <c r="B418" s="15" t="s">
        <v>105</v>
      </c>
      <c r="C418" s="15" t="s">
        <v>183</v>
      </c>
      <c r="D418" s="16">
        <v>8330254.6737000002</v>
      </c>
      <c r="E418" s="16">
        <v>1388157.3382999999</v>
      </c>
      <c r="F418" s="16">
        <v>411198.73100000003</v>
      </c>
      <c r="G418" s="17">
        <f t="shared" si="6"/>
        <v>10129610.743000001</v>
      </c>
      <c r="H418" s="18"/>
      <c r="I418" s="18"/>
      <c r="J418" s="19"/>
      <c r="K418" s="19"/>
      <c r="L418" s="19"/>
      <c r="M418" s="19"/>
      <c r="N418" s="18"/>
      <c r="O418" s="18"/>
      <c r="P418" s="19"/>
      <c r="Q418" s="19"/>
      <c r="R418" s="19"/>
    </row>
    <row r="419" spans="1:18" ht="18.75">
      <c r="A419" s="14">
        <v>414</v>
      </c>
      <c r="B419" s="15" t="s">
        <v>105</v>
      </c>
      <c r="C419" s="15" t="s">
        <v>185</v>
      </c>
      <c r="D419" s="16">
        <v>8357515.7021000003</v>
      </c>
      <c r="E419" s="16">
        <v>1392700.1281999999</v>
      </c>
      <c r="F419" s="16">
        <v>412544.3922</v>
      </c>
      <c r="G419" s="17">
        <f t="shared" si="6"/>
        <v>10162760.2225</v>
      </c>
      <c r="H419" s="18"/>
      <c r="I419" s="18"/>
      <c r="J419" s="19"/>
      <c r="K419" s="19"/>
      <c r="L419" s="19"/>
      <c r="M419" s="19"/>
      <c r="N419" s="18"/>
      <c r="O419" s="18"/>
      <c r="P419" s="19"/>
      <c r="Q419" s="19"/>
      <c r="R419" s="19"/>
    </row>
    <row r="420" spans="1:18" ht="18.75">
      <c r="A420" s="14">
        <v>415</v>
      </c>
      <c r="B420" s="15" t="s">
        <v>105</v>
      </c>
      <c r="C420" s="15" t="s">
        <v>187</v>
      </c>
      <c r="D420" s="16">
        <v>8948390.8770000003</v>
      </c>
      <c r="E420" s="16">
        <v>1491163.8297999999</v>
      </c>
      <c r="F420" s="16">
        <v>441711.22220000002</v>
      </c>
      <c r="G420" s="17">
        <f t="shared" si="6"/>
        <v>10881265.929</v>
      </c>
      <c r="H420" s="18"/>
      <c r="I420" s="18"/>
      <c r="J420" s="19"/>
      <c r="K420" s="19"/>
      <c r="L420" s="19"/>
      <c r="M420" s="19"/>
      <c r="N420" s="18"/>
      <c r="O420" s="18"/>
      <c r="P420" s="19"/>
      <c r="Q420" s="19"/>
      <c r="R420" s="19"/>
    </row>
    <row r="421" spans="1:18" ht="18.75">
      <c r="A421" s="14">
        <v>416</v>
      </c>
      <c r="B421" s="15" t="s">
        <v>105</v>
      </c>
      <c r="C421" s="15" t="s">
        <v>189</v>
      </c>
      <c r="D421" s="16">
        <v>8393165.1934999991</v>
      </c>
      <c r="E421" s="16">
        <v>1398640.7753000001</v>
      </c>
      <c r="F421" s="16">
        <v>414304.12530000001</v>
      </c>
      <c r="G421" s="17">
        <f t="shared" si="6"/>
        <v>10206110.0941</v>
      </c>
      <c r="H421" s="18"/>
      <c r="I421" s="18"/>
      <c r="J421" s="19"/>
      <c r="K421" s="19"/>
      <c r="L421" s="19"/>
      <c r="M421" s="19"/>
      <c r="N421" s="18"/>
      <c r="O421" s="18"/>
      <c r="P421" s="19"/>
      <c r="Q421" s="19"/>
      <c r="R421" s="19"/>
    </row>
    <row r="422" spans="1:18" ht="18.75">
      <c r="A422" s="14">
        <v>417</v>
      </c>
      <c r="B422" s="15" t="s">
        <v>105</v>
      </c>
      <c r="C422" s="15" t="s">
        <v>191</v>
      </c>
      <c r="D422" s="16">
        <v>10119585.134099999</v>
      </c>
      <c r="E422" s="16">
        <v>1686332.1609</v>
      </c>
      <c r="F422" s="16">
        <v>499523.81150000001</v>
      </c>
      <c r="G422" s="17">
        <f t="shared" si="6"/>
        <v>12305441.1065</v>
      </c>
      <c r="H422" s="18"/>
      <c r="I422" s="18"/>
      <c r="J422" s="19"/>
      <c r="K422" s="19"/>
      <c r="L422" s="19"/>
      <c r="M422" s="19"/>
      <c r="N422" s="18"/>
      <c r="O422" s="18"/>
      <c r="P422" s="19"/>
      <c r="Q422" s="19"/>
      <c r="R422" s="19"/>
    </row>
    <row r="423" spans="1:18" ht="18.75">
      <c r="A423" s="14">
        <v>418</v>
      </c>
      <c r="B423" s="15" t="s">
        <v>105</v>
      </c>
      <c r="C423" s="15" t="s">
        <v>193</v>
      </c>
      <c r="D423" s="16">
        <v>8351866.7237999998</v>
      </c>
      <c r="E423" s="16">
        <v>1391758.78</v>
      </c>
      <c r="F423" s="16">
        <v>412265.54680000001</v>
      </c>
      <c r="G423" s="17">
        <f t="shared" si="6"/>
        <v>10155891.0506</v>
      </c>
      <c r="H423" s="18"/>
      <c r="I423" s="18"/>
      <c r="J423" s="19"/>
      <c r="K423" s="19"/>
      <c r="L423" s="19"/>
      <c r="M423" s="19"/>
      <c r="N423" s="18"/>
      <c r="O423" s="18"/>
      <c r="P423" s="19"/>
      <c r="Q423" s="19"/>
      <c r="R423" s="19"/>
    </row>
    <row r="424" spans="1:18" ht="18.75">
      <c r="A424" s="14">
        <v>419</v>
      </c>
      <c r="B424" s="15" t="s">
        <v>105</v>
      </c>
      <c r="C424" s="15" t="s">
        <v>195</v>
      </c>
      <c r="D424" s="16">
        <v>9276183.9738999996</v>
      </c>
      <c r="E424" s="16">
        <v>1545787.4169999999</v>
      </c>
      <c r="F424" s="16">
        <v>457891.77260000003</v>
      </c>
      <c r="G424" s="17">
        <f t="shared" si="6"/>
        <v>11279863.1635</v>
      </c>
      <c r="H424" s="18"/>
      <c r="I424" s="18"/>
      <c r="J424" s="19"/>
      <c r="K424" s="19"/>
      <c r="L424" s="19"/>
      <c r="M424" s="19"/>
      <c r="N424" s="18"/>
      <c r="O424" s="18"/>
      <c r="P424" s="19"/>
      <c r="Q424" s="19"/>
      <c r="R424" s="19"/>
    </row>
    <row r="425" spans="1:18" ht="18.75">
      <c r="A425" s="14">
        <v>420</v>
      </c>
      <c r="B425" s="15" t="s">
        <v>105</v>
      </c>
      <c r="C425" s="15" t="s">
        <v>197</v>
      </c>
      <c r="D425" s="16">
        <v>10108937.590399999</v>
      </c>
      <c r="E425" s="16">
        <v>1684557.8495</v>
      </c>
      <c r="F425" s="16">
        <v>498998.22649999999</v>
      </c>
      <c r="G425" s="17">
        <f t="shared" si="6"/>
        <v>12292493.6664</v>
      </c>
      <c r="H425" s="18"/>
      <c r="I425" s="18"/>
      <c r="J425" s="19"/>
      <c r="K425" s="19"/>
      <c r="L425" s="19"/>
      <c r="M425" s="19"/>
      <c r="N425" s="18"/>
      <c r="O425" s="18"/>
      <c r="P425" s="19"/>
      <c r="Q425" s="19"/>
      <c r="R425" s="19"/>
    </row>
    <row r="426" spans="1:18" ht="18.75">
      <c r="A426" s="14">
        <v>421</v>
      </c>
      <c r="B426" s="15" t="s">
        <v>105</v>
      </c>
      <c r="C426" s="15" t="s">
        <v>199</v>
      </c>
      <c r="D426" s="16">
        <v>10085300.809</v>
      </c>
      <c r="E426" s="16">
        <v>1680619.0057000001</v>
      </c>
      <c r="F426" s="16">
        <v>497831.4657</v>
      </c>
      <c r="G426" s="17">
        <f t="shared" si="6"/>
        <v>12263751.280400001</v>
      </c>
      <c r="H426" s="18"/>
      <c r="I426" s="18"/>
      <c r="J426" s="19"/>
      <c r="K426" s="19"/>
      <c r="L426" s="19"/>
      <c r="M426" s="19"/>
      <c r="N426" s="18"/>
      <c r="O426" s="18"/>
      <c r="P426" s="19"/>
      <c r="Q426" s="19"/>
      <c r="R426" s="19"/>
    </row>
    <row r="427" spans="1:18" ht="18.75">
      <c r="A427" s="14">
        <v>422</v>
      </c>
      <c r="B427" s="15" t="s">
        <v>105</v>
      </c>
      <c r="C427" s="15" t="s">
        <v>201</v>
      </c>
      <c r="D427" s="16">
        <v>8807043.3136</v>
      </c>
      <c r="E427" s="16">
        <v>1467609.6089999999</v>
      </c>
      <c r="F427" s="16">
        <v>434734.01189999998</v>
      </c>
      <c r="G427" s="17">
        <f t="shared" si="6"/>
        <v>10709386.9345</v>
      </c>
      <c r="H427" s="18"/>
      <c r="I427" s="18"/>
      <c r="J427" s="19"/>
      <c r="K427" s="19"/>
      <c r="L427" s="19"/>
      <c r="M427" s="19"/>
      <c r="N427" s="18"/>
      <c r="O427" s="18"/>
      <c r="P427" s="19"/>
      <c r="Q427" s="19"/>
      <c r="R427" s="19"/>
    </row>
    <row r="428" spans="1:18" ht="18.75">
      <c r="A428" s="14">
        <v>423</v>
      </c>
      <c r="B428" s="15" t="s">
        <v>105</v>
      </c>
      <c r="C428" s="15" t="s">
        <v>203</v>
      </c>
      <c r="D428" s="16">
        <v>9921797.4823000003</v>
      </c>
      <c r="E428" s="16">
        <v>1653372.7387999999</v>
      </c>
      <c r="F428" s="16">
        <v>489760.60080000001</v>
      </c>
      <c r="G428" s="17">
        <f t="shared" si="6"/>
        <v>12064930.821900001</v>
      </c>
      <c r="H428" s="18"/>
      <c r="I428" s="18"/>
      <c r="J428" s="19"/>
      <c r="K428" s="19"/>
      <c r="L428" s="19"/>
      <c r="M428" s="19"/>
      <c r="N428" s="18"/>
      <c r="O428" s="18"/>
      <c r="P428" s="19"/>
      <c r="Q428" s="19"/>
      <c r="R428" s="19"/>
    </row>
    <row r="429" spans="1:18" ht="18.75">
      <c r="A429" s="14">
        <v>424</v>
      </c>
      <c r="B429" s="15" t="s">
        <v>105</v>
      </c>
      <c r="C429" s="15" t="s">
        <v>205</v>
      </c>
      <c r="D429" s="16">
        <v>10242134.3884</v>
      </c>
      <c r="E429" s="16">
        <v>1706753.8230999999</v>
      </c>
      <c r="F429" s="16">
        <v>505573.0981</v>
      </c>
      <c r="G429" s="17">
        <f t="shared" si="6"/>
        <v>12454461.309599999</v>
      </c>
      <c r="H429" s="18"/>
      <c r="I429" s="18"/>
      <c r="J429" s="19"/>
      <c r="K429" s="19"/>
      <c r="L429" s="19"/>
      <c r="M429" s="19"/>
      <c r="N429" s="18"/>
      <c r="O429" s="18"/>
      <c r="P429" s="19"/>
      <c r="Q429" s="19"/>
      <c r="R429" s="19"/>
    </row>
    <row r="430" spans="1:18" ht="18.75">
      <c r="A430" s="14">
        <v>425</v>
      </c>
      <c r="B430" s="15" t="s">
        <v>105</v>
      </c>
      <c r="C430" s="15" t="s">
        <v>207</v>
      </c>
      <c r="D430" s="16">
        <v>9804538.5225000009</v>
      </c>
      <c r="E430" s="16">
        <v>1633832.6536000001</v>
      </c>
      <c r="F430" s="16">
        <v>483972.45419999998</v>
      </c>
      <c r="G430" s="17">
        <f t="shared" si="6"/>
        <v>11922343.6303</v>
      </c>
      <c r="H430" s="18"/>
      <c r="I430" s="18"/>
      <c r="J430" s="19"/>
      <c r="K430" s="19"/>
      <c r="L430" s="19"/>
      <c r="M430" s="19"/>
      <c r="N430" s="18"/>
      <c r="O430" s="18"/>
      <c r="P430" s="19"/>
      <c r="Q430" s="19"/>
      <c r="R430" s="19"/>
    </row>
    <row r="431" spans="1:18" ht="18.75">
      <c r="A431" s="14">
        <v>426</v>
      </c>
      <c r="B431" s="15" t="s">
        <v>105</v>
      </c>
      <c r="C431" s="15" t="s">
        <v>209</v>
      </c>
      <c r="D431" s="16">
        <v>10751794.7951</v>
      </c>
      <c r="E431" s="16">
        <v>1791683.8596000001</v>
      </c>
      <c r="F431" s="16">
        <v>530730.99789999996</v>
      </c>
      <c r="G431" s="17">
        <f t="shared" si="6"/>
        <v>13074209.6526</v>
      </c>
      <c r="H431" s="18"/>
      <c r="I431" s="18"/>
      <c r="J431" s="19"/>
      <c r="K431" s="19"/>
      <c r="L431" s="19"/>
      <c r="M431" s="19"/>
      <c r="N431" s="18"/>
      <c r="O431" s="18"/>
      <c r="P431" s="19"/>
      <c r="Q431" s="19"/>
      <c r="R431" s="19"/>
    </row>
    <row r="432" spans="1:18" ht="18.75">
      <c r="A432" s="14">
        <v>427</v>
      </c>
      <c r="B432" s="15" t="s">
        <v>105</v>
      </c>
      <c r="C432" s="15" t="s">
        <v>211</v>
      </c>
      <c r="D432" s="16">
        <v>8561896.0251000002</v>
      </c>
      <c r="E432" s="16">
        <v>1426758.156</v>
      </c>
      <c r="F432" s="16">
        <v>422633.03080000001</v>
      </c>
      <c r="G432" s="17">
        <f t="shared" si="6"/>
        <v>10411287.2119</v>
      </c>
      <c r="H432" s="18"/>
      <c r="I432" s="18"/>
      <c r="J432" s="19"/>
      <c r="K432" s="19"/>
      <c r="L432" s="19"/>
      <c r="M432" s="19"/>
      <c r="N432" s="18"/>
      <c r="O432" s="18"/>
      <c r="P432" s="19"/>
      <c r="Q432" s="19"/>
      <c r="R432" s="19"/>
    </row>
    <row r="433" spans="1:18" ht="18.75">
      <c r="A433" s="14">
        <v>428</v>
      </c>
      <c r="B433" s="15" t="s">
        <v>105</v>
      </c>
      <c r="C433" s="15" t="s">
        <v>105</v>
      </c>
      <c r="D433" s="16">
        <v>11791993.632200001</v>
      </c>
      <c r="E433" s="16">
        <v>1965023.0558</v>
      </c>
      <c r="F433" s="16">
        <v>582077.38029999996</v>
      </c>
      <c r="G433" s="17">
        <f t="shared" si="6"/>
        <v>14339094.068299999</v>
      </c>
      <c r="H433" s="18"/>
      <c r="I433" s="18"/>
      <c r="J433" s="19"/>
      <c r="K433" s="19"/>
      <c r="L433" s="19"/>
      <c r="M433" s="19"/>
      <c r="N433" s="18"/>
      <c r="O433" s="18"/>
      <c r="P433" s="19"/>
      <c r="Q433" s="19"/>
      <c r="R433" s="19"/>
    </row>
    <row r="434" spans="1:18" ht="18.75">
      <c r="A434" s="14">
        <v>429</v>
      </c>
      <c r="B434" s="15" t="s">
        <v>105</v>
      </c>
      <c r="C434" s="15" t="s">
        <v>215</v>
      </c>
      <c r="D434" s="16">
        <v>8297353.5635000002</v>
      </c>
      <c r="E434" s="16">
        <v>1382674.6827</v>
      </c>
      <c r="F434" s="16">
        <v>409574.66360000003</v>
      </c>
      <c r="G434" s="17">
        <f t="shared" si="6"/>
        <v>10089602.9098</v>
      </c>
      <c r="H434" s="18"/>
      <c r="I434" s="18"/>
      <c r="J434" s="19"/>
      <c r="K434" s="19"/>
      <c r="L434" s="19"/>
      <c r="M434" s="19"/>
      <c r="N434" s="18"/>
      <c r="O434" s="18"/>
      <c r="P434" s="19"/>
      <c r="Q434" s="19"/>
      <c r="R434" s="19"/>
    </row>
    <row r="435" spans="1:18" ht="18.75">
      <c r="A435" s="14">
        <v>430</v>
      </c>
      <c r="B435" s="15" t="s">
        <v>105</v>
      </c>
      <c r="C435" s="15" t="s">
        <v>217</v>
      </c>
      <c r="D435" s="16">
        <v>7838799.5893000001</v>
      </c>
      <c r="E435" s="16">
        <v>1306261.0448</v>
      </c>
      <c r="F435" s="16">
        <v>386939.48379999999</v>
      </c>
      <c r="G435" s="17">
        <f t="shared" si="6"/>
        <v>9532000.1179000009</v>
      </c>
      <c r="H435" s="18"/>
      <c r="I435" s="18"/>
      <c r="J435" s="19"/>
      <c r="K435" s="19"/>
      <c r="L435" s="19"/>
      <c r="M435" s="19"/>
      <c r="N435" s="18"/>
      <c r="O435" s="18"/>
      <c r="P435" s="19"/>
      <c r="Q435" s="19"/>
      <c r="R435" s="19"/>
    </row>
    <row r="436" spans="1:18" ht="18.75">
      <c r="A436" s="14">
        <v>431</v>
      </c>
      <c r="B436" s="15" t="s">
        <v>105</v>
      </c>
      <c r="C436" s="15" t="s">
        <v>219</v>
      </c>
      <c r="D436" s="16">
        <v>9535782.2054999992</v>
      </c>
      <c r="E436" s="16">
        <v>1589046.9816000001</v>
      </c>
      <c r="F436" s="16">
        <v>470706.08230000001</v>
      </c>
      <c r="G436" s="17">
        <f t="shared" si="6"/>
        <v>11595535.269400001</v>
      </c>
      <c r="H436" s="18"/>
      <c r="I436" s="18"/>
      <c r="J436" s="19"/>
      <c r="K436" s="19"/>
      <c r="L436" s="19"/>
      <c r="M436" s="19"/>
      <c r="N436" s="18"/>
      <c r="O436" s="18"/>
      <c r="P436" s="19"/>
      <c r="Q436" s="19"/>
      <c r="R436" s="19"/>
    </row>
    <row r="437" spans="1:18" ht="18.75">
      <c r="A437" s="14">
        <v>432</v>
      </c>
      <c r="B437" s="15" t="s">
        <v>105</v>
      </c>
      <c r="C437" s="15" t="s">
        <v>221</v>
      </c>
      <c r="D437" s="16">
        <v>9489248.3793000001</v>
      </c>
      <c r="E437" s="16">
        <v>1581292.5641000001</v>
      </c>
      <c r="F437" s="16">
        <v>468409.07559999998</v>
      </c>
      <c r="G437" s="17">
        <f t="shared" si="6"/>
        <v>11538950.018999999</v>
      </c>
      <c r="H437" s="18"/>
      <c r="I437" s="18"/>
      <c r="J437" s="19"/>
      <c r="K437" s="19"/>
      <c r="L437" s="19"/>
      <c r="M437" s="19"/>
      <c r="N437" s="18"/>
      <c r="O437" s="18"/>
      <c r="P437" s="19"/>
      <c r="Q437" s="19"/>
      <c r="R437" s="19"/>
    </row>
    <row r="438" spans="1:18" ht="18.75">
      <c r="A438" s="14">
        <v>433</v>
      </c>
      <c r="B438" s="15" t="s">
        <v>105</v>
      </c>
      <c r="C438" s="15" t="s">
        <v>223</v>
      </c>
      <c r="D438" s="16">
        <v>9001234.0241</v>
      </c>
      <c r="E438" s="16">
        <v>1499969.6353</v>
      </c>
      <c r="F438" s="16">
        <v>444319.67</v>
      </c>
      <c r="G438" s="17">
        <f t="shared" si="6"/>
        <v>10945523.329399999</v>
      </c>
      <c r="H438" s="18"/>
      <c r="I438" s="18"/>
      <c r="J438" s="19"/>
      <c r="K438" s="19"/>
      <c r="L438" s="19"/>
      <c r="M438" s="19"/>
      <c r="N438" s="18"/>
      <c r="O438" s="18"/>
      <c r="P438" s="19"/>
      <c r="Q438" s="19"/>
      <c r="R438" s="19"/>
    </row>
    <row r="439" spans="1:18" ht="18.75">
      <c r="A439" s="14">
        <v>434</v>
      </c>
      <c r="B439" s="15" t="s">
        <v>105</v>
      </c>
      <c r="C439" s="15" t="s">
        <v>225</v>
      </c>
      <c r="D439" s="16">
        <v>9190280.3998000007</v>
      </c>
      <c r="E439" s="16">
        <v>1531472.4073000001</v>
      </c>
      <c r="F439" s="16">
        <v>453651.39309999999</v>
      </c>
      <c r="G439" s="17">
        <f t="shared" si="6"/>
        <v>11175404.200200001</v>
      </c>
      <c r="H439" s="18"/>
      <c r="I439" s="18"/>
      <c r="J439" s="19"/>
      <c r="K439" s="19"/>
      <c r="L439" s="19"/>
      <c r="M439" s="19"/>
      <c r="N439" s="18"/>
      <c r="O439" s="18"/>
      <c r="P439" s="19"/>
      <c r="Q439" s="19"/>
      <c r="R439" s="19"/>
    </row>
    <row r="440" spans="1:18" ht="18.75">
      <c r="A440" s="14">
        <v>435</v>
      </c>
      <c r="B440" s="15" t="s">
        <v>105</v>
      </c>
      <c r="C440" s="15" t="s">
        <v>227</v>
      </c>
      <c r="D440" s="16">
        <v>7741107.1871999996</v>
      </c>
      <c r="E440" s="16">
        <v>1289981.5395</v>
      </c>
      <c r="F440" s="16">
        <v>382117.18329999998</v>
      </c>
      <c r="G440" s="17">
        <f t="shared" si="6"/>
        <v>9413205.9100000001</v>
      </c>
      <c r="H440" s="18"/>
      <c r="I440" s="18"/>
      <c r="J440" s="19"/>
      <c r="K440" s="19"/>
      <c r="L440" s="19"/>
      <c r="M440" s="19"/>
      <c r="N440" s="18"/>
      <c r="O440" s="18"/>
      <c r="P440" s="19"/>
      <c r="Q440" s="19"/>
      <c r="R440" s="19"/>
    </row>
    <row r="441" spans="1:18" ht="18.75">
      <c r="A441" s="14">
        <v>436</v>
      </c>
      <c r="B441" s="15" t="s">
        <v>105</v>
      </c>
      <c r="C441" s="15" t="s">
        <v>229</v>
      </c>
      <c r="D441" s="16">
        <v>9262724.5098000001</v>
      </c>
      <c r="E441" s="16">
        <v>1543544.5259</v>
      </c>
      <c r="F441" s="16">
        <v>457227.38540000003</v>
      </c>
      <c r="G441" s="17">
        <f t="shared" si="6"/>
        <v>11263496.4211</v>
      </c>
      <c r="H441" s="18"/>
      <c r="I441" s="18"/>
      <c r="J441" s="19"/>
      <c r="K441" s="19"/>
      <c r="L441" s="19"/>
      <c r="M441" s="19"/>
      <c r="N441" s="18"/>
      <c r="O441" s="18"/>
      <c r="P441" s="19"/>
      <c r="Q441" s="19"/>
      <c r="R441" s="19"/>
    </row>
    <row r="442" spans="1:18" ht="18.75">
      <c r="A442" s="14">
        <v>437</v>
      </c>
      <c r="B442" s="15" t="s">
        <v>105</v>
      </c>
      <c r="C442" s="15" t="s">
        <v>231</v>
      </c>
      <c r="D442" s="16">
        <v>8355535.0232999995</v>
      </c>
      <c r="E442" s="16">
        <v>1392370.067</v>
      </c>
      <c r="F442" s="16">
        <v>412446.62170000002</v>
      </c>
      <c r="G442" s="17">
        <f t="shared" si="6"/>
        <v>10160351.711999999</v>
      </c>
      <c r="H442" s="18"/>
      <c r="I442" s="18"/>
      <c r="J442" s="19"/>
      <c r="K442" s="19"/>
      <c r="L442" s="19"/>
      <c r="M442" s="19"/>
      <c r="N442" s="18"/>
      <c r="O442" s="18"/>
      <c r="P442" s="19"/>
      <c r="Q442" s="19"/>
      <c r="R442" s="19"/>
    </row>
    <row r="443" spans="1:18" ht="18.75">
      <c r="A443" s="14">
        <v>438</v>
      </c>
      <c r="B443" s="15" t="s">
        <v>105</v>
      </c>
      <c r="C443" s="15" t="s">
        <v>233</v>
      </c>
      <c r="D443" s="16">
        <v>8657066.7405999992</v>
      </c>
      <c r="E443" s="16">
        <v>1442617.4463</v>
      </c>
      <c r="F443" s="16">
        <v>427330.85570000001</v>
      </c>
      <c r="G443" s="17">
        <f t="shared" si="6"/>
        <v>10527015.0426</v>
      </c>
      <c r="H443" s="18"/>
      <c r="I443" s="18"/>
      <c r="J443" s="19"/>
      <c r="K443" s="19"/>
      <c r="L443" s="19"/>
      <c r="M443" s="19"/>
      <c r="N443" s="18"/>
      <c r="O443" s="18"/>
      <c r="P443" s="19"/>
      <c r="Q443" s="19"/>
      <c r="R443" s="19"/>
    </row>
    <row r="444" spans="1:18" ht="18.75">
      <c r="A444" s="14">
        <v>439</v>
      </c>
      <c r="B444" s="15" t="s">
        <v>105</v>
      </c>
      <c r="C444" s="15" t="s">
        <v>235</v>
      </c>
      <c r="D444" s="16">
        <v>9288854.8962999992</v>
      </c>
      <c r="E444" s="16">
        <v>1547898.9051999999</v>
      </c>
      <c r="F444" s="16">
        <v>458517.23570000002</v>
      </c>
      <c r="G444" s="17">
        <f t="shared" si="6"/>
        <v>11295271.0372</v>
      </c>
      <c r="H444" s="18"/>
      <c r="I444" s="18"/>
      <c r="J444" s="19"/>
      <c r="K444" s="19"/>
      <c r="L444" s="19"/>
      <c r="M444" s="19"/>
      <c r="N444" s="18"/>
      <c r="O444" s="18"/>
      <c r="P444" s="19"/>
      <c r="Q444" s="19"/>
      <c r="R444" s="19"/>
    </row>
    <row r="445" spans="1:18" ht="18.75">
      <c r="A445" s="14">
        <v>440</v>
      </c>
      <c r="B445" s="15" t="s">
        <v>105</v>
      </c>
      <c r="C445" s="15" t="s">
        <v>237</v>
      </c>
      <c r="D445" s="16">
        <v>9002650.1844999995</v>
      </c>
      <c r="E445" s="16">
        <v>1500205.6248999999</v>
      </c>
      <c r="F445" s="16">
        <v>444389.5747</v>
      </c>
      <c r="G445" s="17">
        <f t="shared" si="6"/>
        <v>10947245.384099999</v>
      </c>
      <c r="H445" s="18"/>
      <c r="I445" s="18"/>
      <c r="J445" s="19"/>
      <c r="K445" s="19"/>
      <c r="L445" s="19"/>
      <c r="M445" s="19"/>
      <c r="N445" s="18"/>
      <c r="O445" s="18"/>
      <c r="P445" s="19"/>
      <c r="Q445" s="19"/>
      <c r="R445" s="19"/>
    </row>
    <row r="446" spans="1:18" ht="18.75">
      <c r="A446" s="14">
        <v>441</v>
      </c>
      <c r="B446" s="15" t="s">
        <v>105</v>
      </c>
      <c r="C446" s="15" t="s">
        <v>239</v>
      </c>
      <c r="D446" s="16">
        <v>8823335.8278999999</v>
      </c>
      <c r="E446" s="16">
        <v>1470324.6009</v>
      </c>
      <c r="F446" s="16">
        <v>435538.24430000002</v>
      </c>
      <c r="G446" s="17">
        <f t="shared" si="6"/>
        <v>10729198.6731</v>
      </c>
      <c r="H446" s="18"/>
      <c r="I446" s="18"/>
      <c r="J446" s="19"/>
      <c r="K446" s="19"/>
      <c r="L446" s="19"/>
      <c r="M446" s="19"/>
      <c r="N446" s="18"/>
      <c r="O446" s="18"/>
      <c r="P446" s="19"/>
      <c r="Q446" s="19"/>
      <c r="R446" s="19"/>
    </row>
    <row r="447" spans="1:18" ht="18.75">
      <c r="A447" s="14">
        <v>442</v>
      </c>
      <c r="B447" s="15" t="s">
        <v>106</v>
      </c>
      <c r="C447" s="15" t="s">
        <v>243</v>
      </c>
      <c r="D447" s="16">
        <v>7064525.9715</v>
      </c>
      <c r="E447" s="16">
        <v>1177235.7453000001</v>
      </c>
      <c r="F447" s="16">
        <v>348719.72450000001</v>
      </c>
      <c r="G447" s="17">
        <f t="shared" si="6"/>
        <v>8590481.4412999991</v>
      </c>
      <c r="H447" s="18"/>
      <c r="I447" s="18"/>
      <c r="J447" s="19"/>
      <c r="K447" s="19"/>
      <c r="L447" s="19"/>
      <c r="M447" s="19"/>
      <c r="N447" s="18"/>
      <c r="O447" s="18"/>
      <c r="P447" s="19"/>
      <c r="Q447" s="19"/>
      <c r="R447" s="19"/>
    </row>
    <row r="448" spans="1:18" ht="18.75">
      <c r="A448" s="14">
        <v>443</v>
      </c>
      <c r="B448" s="15" t="s">
        <v>106</v>
      </c>
      <c r="C448" s="15" t="s">
        <v>245</v>
      </c>
      <c r="D448" s="16">
        <v>11543155.686100001</v>
      </c>
      <c r="E448" s="16">
        <v>1923556.5899</v>
      </c>
      <c r="F448" s="16">
        <v>569794.22069999995</v>
      </c>
      <c r="G448" s="17">
        <f t="shared" si="6"/>
        <v>14036506.4967</v>
      </c>
      <c r="H448" s="18"/>
      <c r="I448" s="18"/>
      <c r="J448" s="19"/>
      <c r="K448" s="19"/>
      <c r="L448" s="19"/>
      <c r="M448" s="19"/>
      <c r="N448" s="18"/>
      <c r="O448" s="18"/>
      <c r="P448" s="19"/>
      <c r="Q448" s="19"/>
      <c r="R448" s="19"/>
    </row>
    <row r="449" spans="1:18" ht="18.75">
      <c r="A449" s="14">
        <v>444</v>
      </c>
      <c r="B449" s="15" t="s">
        <v>106</v>
      </c>
      <c r="C449" s="15" t="s">
        <v>247</v>
      </c>
      <c r="D449" s="16">
        <v>9722704.8541000001</v>
      </c>
      <c r="E449" s="16">
        <v>1620195.8548000001</v>
      </c>
      <c r="F449" s="16">
        <v>479932.97379999998</v>
      </c>
      <c r="G449" s="17">
        <f t="shared" si="6"/>
        <v>11822833.682700001</v>
      </c>
      <c r="H449" s="18"/>
      <c r="I449" s="18"/>
      <c r="J449" s="19"/>
      <c r="K449" s="19"/>
      <c r="L449" s="19"/>
      <c r="M449" s="19"/>
      <c r="N449" s="18"/>
      <c r="O449" s="18"/>
      <c r="P449" s="19"/>
      <c r="Q449" s="19"/>
      <c r="R449" s="19"/>
    </row>
    <row r="450" spans="1:18" ht="18.75">
      <c r="A450" s="14">
        <v>445</v>
      </c>
      <c r="B450" s="15" t="s">
        <v>106</v>
      </c>
      <c r="C450" s="15" t="s">
        <v>249</v>
      </c>
      <c r="D450" s="16">
        <v>8027730.2238999996</v>
      </c>
      <c r="E450" s="16">
        <v>1337744.5297000001</v>
      </c>
      <c r="F450" s="16">
        <v>396265.49369999999</v>
      </c>
      <c r="G450" s="17">
        <f t="shared" si="6"/>
        <v>9761740.2473000009</v>
      </c>
      <c r="H450" s="18"/>
      <c r="I450" s="18"/>
      <c r="J450" s="19"/>
      <c r="K450" s="19"/>
      <c r="L450" s="19"/>
      <c r="M450" s="19"/>
      <c r="N450" s="18"/>
      <c r="O450" s="18"/>
      <c r="P450" s="19"/>
      <c r="Q450" s="19"/>
      <c r="R450" s="19"/>
    </row>
    <row r="451" spans="1:18" ht="18.75">
      <c r="A451" s="14">
        <v>446</v>
      </c>
      <c r="B451" s="15" t="s">
        <v>106</v>
      </c>
      <c r="C451" s="15" t="s">
        <v>251</v>
      </c>
      <c r="D451" s="16">
        <v>10691371.774900001</v>
      </c>
      <c r="E451" s="16">
        <v>1781614.9406999999</v>
      </c>
      <c r="F451" s="16">
        <v>527748.39170000004</v>
      </c>
      <c r="G451" s="17">
        <f t="shared" si="6"/>
        <v>13000735.1073</v>
      </c>
      <c r="H451" s="18"/>
      <c r="I451" s="18"/>
      <c r="J451" s="19"/>
      <c r="K451" s="19"/>
      <c r="L451" s="19"/>
      <c r="M451" s="19"/>
      <c r="N451" s="18"/>
      <c r="O451" s="18"/>
      <c r="P451" s="19"/>
      <c r="Q451" s="19"/>
      <c r="R451" s="19"/>
    </row>
    <row r="452" spans="1:18" ht="18.75">
      <c r="A452" s="14">
        <v>447</v>
      </c>
      <c r="B452" s="15" t="s">
        <v>106</v>
      </c>
      <c r="C452" s="15" t="s">
        <v>253</v>
      </c>
      <c r="D452" s="16">
        <v>13080246.6187</v>
      </c>
      <c r="E452" s="16">
        <v>2179698.1055999999</v>
      </c>
      <c r="F452" s="16">
        <v>645668.23239999998</v>
      </c>
      <c r="G452" s="17">
        <f t="shared" si="6"/>
        <v>15905612.956700001</v>
      </c>
      <c r="H452" s="18"/>
      <c r="I452" s="18"/>
      <c r="J452" s="19"/>
      <c r="K452" s="19"/>
      <c r="L452" s="19"/>
      <c r="M452" s="19"/>
      <c r="N452" s="18"/>
      <c r="O452" s="18"/>
      <c r="P452" s="19"/>
      <c r="Q452" s="19"/>
      <c r="R452" s="19"/>
    </row>
    <row r="453" spans="1:18" ht="18.75">
      <c r="A453" s="14">
        <v>448</v>
      </c>
      <c r="B453" s="15" t="s">
        <v>106</v>
      </c>
      <c r="C453" s="15" t="s">
        <v>255</v>
      </c>
      <c r="D453" s="16">
        <v>8911210.0500000007</v>
      </c>
      <c r="E453" s="16">
        <v>1484968.0001999999</v>
      </c>
      <c r="F453" s="16">
        <v>439875.89909999998</v>
      </c>
      <c r="G453" s="17">
        <f t="shared" si="6"/>
        <v>10836053.9493</v>
      </c>
      <c r="H453" s="18"/>
      <c r="I453" s="18"/>
      <c r="J453" s="19"/>
      <c r="K453" s="19"/>
      <c r="L453" s="19"/>
      <c r="M453" s="19"/>
      <c r="N453" s="18"/>
      <c r="O453" s="18"/>
      <c r="P453" s="19"/>
      <c r="Q453" s="19"/>
      <c r="R453" s="19"/>
    </row>
    <row r="454" spans="1:18" ht="18.75">
      <c r="A454" s="14">
        <v>449</v>
      </c>
      <c r="B454" s="15" t="s">
        <v>106</v>
      </c>
      <c r="C454" s="15" t="s">
        <v>257</v>
      </c>
      <c r="D454" s="16">
        <v>9466866.4661999997</v>
      </c>
      <c r="E454" s="16">
        <v>1577562.8322000001</v>
      </c>
      <c r="F454" s="16">
        <v>467304.25780000002</v>
      </c>
      <c r="G454" s="17">
        <f t="shared" si="6"/>
        <v>11511733.5562</v>
      </c>
      <c r="H454" s="18"/>
      <c r="I454" s="18"/>
      <c r="J454" s="19"/>
      <c r="K454" s="19"/>
      <c r="L454" s="19"/>
      <c r="M454" s="19"/>
      <c r="N454" s="18"/>
      <c r="O454" s="18"/>
      <c r="P454" s="19"/>
      <c r="Q454" s="19"/>
      <c r="R454" s="19"/>
    </row>
    <row r="455" spans="1:18" ht="37.5">
      <c r="A455" s="14">
        <v>450</v>
      </c>
      <c r="B455" s="15" t="s">
        <v>106</v>
      </c>
      <c r="C455" s="15" t="s">
        <v>259</v>
      </c>
      <c r="D455" s="16">
        <v>11760819.852399999</v>
      </c>
      <c r="E455" s="16">
        <v>1959828.2431999999</v>
      </c>
      <c r="F455" s="16">
        <v>580538.57750000001</v>
      </c>
      <c r="G455" s="17">
        <f t="shared" ref="G455:G518" si="7">D455+E455+F455</f>
        <v>14301186.6731</v>
      </c>
      <c r="H455" s="18"/>
      <c r="I455" s="18"/>
      <c r="J455" s="19"/>
      <c r="K455" s="19"/>
      <c r="L455" s="19"/>
      <c r="M455" s="19"/>
      <c r="N455" s="18"/>
      <c r="O455" s="18"/>
      <c r="P455" s="19"/>
      <c r="Q455" s="19"/>
      <c r="R455" s="19"/>
    </row>
    <row r="456" spans="1:18" ht="18.75">
      <c r="A456" s="14">
        <v>451</v>
      </c>
      <c r="B456" s="15" t="s">
        <v>106</v>
      </c>
      <c r="C456" s="15" t="s">
        <v>261</v>
      </c>
      <c r="D456" s="16">
        <v>8189145.4501</v>
      </c>
      <c r="E456" s="16">
        <v>1364642.8347</v>
      </c>
      <c r="F456" s="16">
        <v>404233.2856</v>
      </c>
      <c r="G456" s="17">
        <f t="shared" si="7"/>
        <v>9958021.5703999996</v>
      </c>
      <c r="H456" s="18"/>
      <c r="I456" s="18"/>
      <c r="J456" s="19"/>
      <c r="K456" s="19"/>
      <c r="L456" s="19"/>
      <c r="M456" s="19"/>
      <c r="N456" s="18"/>
      <c r="O456" s="18"/>
      <c r="P456" s="19"/>
      <c r="Q456" s="19"/>
      <c r="R456" s="19"/>
    </row>
    <row r="457" spans="1:18" ht="18.75">
      <c r="A457" s="14">
        <v>452</v>
      </c>
      <c r="B457" s="15" t="s">
        <v>106</v>
      </c>
      <c r="C457" s="15" t="s">
        <v>263</v>
      </c>
      <c r="D457" s="16">
        <v>8649874.8390999995</v>
      </c>
      <c r="E457" s="16">
        <v>1441418.9846000001</v>
      </c>
      <c r="F457" s="16">
        <v>426975.84840000002</v>
      </c>
      <c r="G457" s="17">
        <f t="shared" si="7"/>
        <v>10518269.6721</v>
      </c>
      <c r="H457" s="18"/>
      <c r="I457" s="18"/>
      <c r="J457" s="19"/>
      <c r="K457" s="19"/>
      <c r="L457" s="19"/>
      <c r="M457" s="19"/>
      <c r="N457" s="18"/>
      <c r="O457" s="18"/>
      <c r="P457" s="19"/>
      <c r="Q457" s="19"/>
      <c r="R457" s="19"/>
    </row>
    <row r="458" spans="1:18" ht="18.75">
      <c r="A458" s="14">
        <v>453</v>
      </c>
      <c r="B458" s="15" t="s">
        <v>106</v>
      </c>
      <c r="C458" s="15" t="s">
        <v>265</v>
      </c>
      <c r="D458" s="16">
        <v>9542692.1137000006</v>
      </c>
      <c r="E458" s="16">
        <v>1590198.4517999999</v>
      </c>
      <c r="F458" s="16">
        <v>471047.16970000003</v>
      </c>
      <c r="G458" s="17">
        <f t="shared" si="7"/>
        <v>11603937.735200001</v>
      </c>
      <c r="H458" s="18"/>
      <c r="I458" s="18"/>
      <c r="J458" s="19"/>
      <c r="K458" s="19"/>
      <c r="L458" s="19"/>
      <c r="M458" s="19"/>
      <c r="N458" s="18"/>
      <c r="O458" s="18"/>
      <c r="P458" s="19"/>
      <c r="Q458" s="19"/>
      <c r="R458" s="19"/>
    </row>
    <row r="459" spans="1:18" ht="18.75">
      <c r="A459" s="14">
        <v>454</v>
      </c>
      <c r="B459" s="15" t="s">
        <v>106</v>
      </c>
      <c r="C459" s="15" t="s">
        <v>267</v>
      </c>
      <c r="D459" s="16">
        <v>7941604.2665999997</v>
      </c>
      <c r="E459" s="16">
        <v>1323392.4619</v>
      </c>
      <c r="F459" s="16">
        <v>392014.13689999998</v>
      </c>
      <c r="G459" s="17">
        <f t="shared" si="7"/>
        <v>9657010.8653999995</v>
      </c>
      <c r="H459" s="18"/>
      <c r="I459" s="18"/>
      <c r="J459" s="19"/>
      <c r="K459" s="19"/>
      <c r="L459" s="19"/>
      <c r="M459" s="19"/>
      <c r="N459" s="18"/>
      <c r="O459" s="18"/>
      <c r="P459" s="19"/>
      <c r="Q459" s="19"/>
      <c r="R459" s="19"/>
    </row>
    <row r="460" spans="1:18" ht="18.75">
      <c r="A460" s="14">
        <v>455</v>
      </c>
      <c r="B460" s="15" t="s">
        <v>106</v>
      </c>
      <c r="C460" s="15" t="s">
        <v>269</v>
      </c>
      <c r="D460" s="16">
        <v>9113509.9036999997</v>
      </c>
      <c r="E460" s="16">
        <v>1518679.3377</v>
      </c>
      <c r="F460" s="16">
        <v>449861.84139999998</v>
      </c>
      <c r="G460" s="17">
        <f t="shared" si="7"/>
        <v>11082051.082800001</v>
      </c>
      <c r="H460" s="18"/>
      <c r="I460" s="18"/>
      <c r="J460" s="19"/>
      <c r="K460" s="19"/>
      <c r="L460" s="19"/>
      <c r="M460" s="19"/>
      <c r="N460" s="18"/>
      <c r="O460" s="18"/>
      <c r="P460" s="19"/>
      <c r="Q460" s="19"/>
      <c r="R460" s="19"/>
    </row>
    <row r="461" spans="1:18" ht="18.75">
      <c r="A461" s="14">
        <v>456</v>
      </c>
      <c r="B461" s="15" t="s">
        <v>106</v>
      </c>
      <c r="C461" s="15" t="s">
        <v>271</v>
      </c>
      <c r="D461" s="16">
        <v>10543468.019300001</v>
      </c>
      <c r="E461" s="16">
        <v>1756968.1931</v>
      </c>
      <c r="F461" s="16">
        <v>520447.55410000001</v>
      </c>
      <c r="G461" s="17">
        <f t="shared" si="7"/>
        <v>12820883.7665</v>
      </c>
      <c r="H461" s="18"/>
      <c r="I461" s="18"/>
      <c r="J461" s="19"/>
      <c r="K461" s="19"/>
      <c r="L461" s="19"/>
      <c r="M461" s="19"/>
      <c r="N461" s="18"/>
      <c r="O461" s="18"/>
      <c r="P461" s="19"/>
      <c r="Q461" s="19"/>
      <c r="R461" s="19"/>
    </row>
    <row r="462" spans="1:18" ht="18.75">
      <c r="A462" s="14">
        <v>457</v>
      </c>
      <c r="B462" s="15" t="s">
        <v>106</v>
      </c>
      <c r="C462" s="15" t="s">
        <v>273</v>
      </c>
      <c r="D462" s="16">
        <v>8447361.1044999994</v>
      </c>
      <c r="E462" s="16">
        <v>1407672.0060000001</v>
      </c>
      <c r="F462" s="16">
        <v>416979.34850000002</v>
      </c>
      <c r="G462" s="17">
        <f t="shared" si="7"/>
        <v>10272012.459000001</v>
      </c>
      <c r="H462" s="18"/>
      <c r="I462" s="18"/>
      <c r="J462" s="19"/>
      <c r="K462" s="19"/>
      <c r="L462" s="19"/>
      <c r="M462" s="19"/>
      <c r="N462" s="18"/>
      <c r="O462" s="18"/>
      <c r="P462" s="19"/>
      <c r="Q462" s="19"/>
      <c r="R462" s="19"/>
    </row>
    <row r="463" spans="1:18" ht="18.75">
      <c r="A463" s="14">
        <v>458</v>
      </c>
      <c r="B463" s="15" t="s">
        <v>106</v>
      </c>
      <c r="C463" s="15" t="s">
        <v>275</v>
      </c>
      <c r="D463" s="16">
        <v>8324610.9426999995</v>
      </c>
      <c r="E463" s="16">
        <v>1387216.8644999999</v>
      </c>
      <c r="F463" s="16">
        <v>410920.1447</v>
      </c>
      <c r="G463" s="17">
        <f t="shared" si="7"/>
        <v>10122747.9519</v>
      </c>
      <c r="H463" s="18"/>
      <c r="I463" s="18"/>
      <c r="J463" s="19"/>
      <c r="K463" s="19"/>
      <c r="L463" s="19"/>
      <c r="M463" s="19"/>
      <c r="N463" s="18"/>
      <c r="O463" s="18"/>
      <c r="P463" s="19"/>
      <c r="Q463" s="19"/>
      <c r="R463" s="19"/>
    </row>
    <row r="464" spans="1:18" ht="18.75">
      <c r="A464" s="14">
        <v>459</v>
      </c>
      <c r="B464" s="15" t="s">
        <v>106</v>
      </c>
      <c r="C464" s="15" t="s">
        <v>278</v>
      </c>
      <c r="D464" s="16">
        <v>8638859.1560999993</v>
      </c>
      <c r="E464" s="16">
        <v>1439583.3263000001</v>
      </c>
      <c r="F464" s="16">
        <v>426432.09139999998</v>
      </c>
      <c r="G464" s="17">
        <f t="shared" si="7"/>
        <v>10504874.573799999</v>
      </c>
      <c r="H464" s="18"/>
      <c r="I464" s="18"/>
      <c r="J464" s="19"/>
      <c r="K464" s="19"/>
      <c r="L464" s="19"/>
      <c r="M464" s="19"/>
      <c r="N464" s="18"/>
      <c r="O464" s="18"/>
      <c r="P464" s="19"/>
      <c r="Q464" s="19"/>
      <c r="R464" s="19"/>
    </row>
    <row r="465" spans="1:18" ht="18.75">
      <c r="A465" s="14">
        <v>460</v>
      </c>
      <c r="B465" s="15" t="s">
        <v>106</v>
      </c>
      <c r="C465" s="15" t="s">
        <v>280</v>
      </c>
      <c r="D465" s="16">
        <v>10451863.882300001</v>
      </c>
      <c r="E465" s="16">
        <v>1741703.2390999999</v>
      </c>
      <c r="F465" s="16">
        <v>515925.783</v>
      </c>
      <c r="G465" s="17">
        <f t="shared" si="7"/>
        <v>12709492.9044</v>
      </c>
      <c r="H465" s="18"/>
      <c r="I465" s="18"/>
      <c r="J465" s="19"/>
      <c r="K465" s="19"/>
      <c r="L465" s="19"/>
      <c r="M465" s="19"/>
      <c r="N465" s="18"/>
      <c r="O465" s="18"/>
      <c r="P465" s="19"/>
      <c r="Q465" s="19"/>
      <c r="R465" s="19"/>
    </row>
    <row r="466" spans="1:18" ht="18.75">
      <c r="A466" s="14">
        <v>461</v>
      </c>
      <c r="B466" s="15" t="s">
        <v>106</v>
      </c>
      <c r="C466" s="15" t="s">
        <v>282</v>
      </c>
      <c r="D466" s="16">
        <v>8031534.8126999997</v>
      </c>
      <c r="E466" s="16">
        <v>1338378.5279999999</v>
      </c>
      <c r="F466" s="16">
        <v>396453.29609999998</v>
      </c>
      <c r="G466" s="17">
        <f t="shared" si="7"/>
        <v>9766366.6368000004</v>
      </c>
      <c r="H466" s="18"/>
      <c r="I466" s="18"/>
      <c r="J466" s="19"/>
      <c r="K466" s="19"/>
      <c r="L466" s="19"/>
      <c r="M466" s="19"/>
      <c r="N466" s="18"/>
      <c r="O466" s="18"/>
      <c r="P466" s="19"/>
      <c r="Q466" s="19"/>
      <c r="R466" s="19"/>
    </row>
    <row r="467" spans="1:18" ht="18.75">
      <c r="A467" s="14">
        <v>462</v>
      </c>
      <c r="B467" s="15" t="s">
        <v>106</v>
      </c>
      <c r="C467" s="15" t="s">
        <v>284</v>
      </c>
      <c r="D467" s="16">
        <v>9593249.6293000001</v>
      </c>
      <c r="E467" s="16">
        <v>1598623.3785999999</v>
      </c>
      <c r="F467" s="16">
        <v>473542.7941</v>
      </c>
      <c r="G467" s="17">
        <f t="shared" si="7"/>
        <v>11665415.801999999</v>
      </c>
      <c r="H467" s="18"/>
      <c r="I467" s="18"/>
      <c r="J467" s="19"/>
      <c r="K467" s="19"/>
      <c r="L467" s="19"/>
      <c r="M467" s="19"/>
      <c r="N467" s="18"/>
      <c r="O467" s="18"/>
      <c r="P467" s="19"/>
      <c r="Q467" s="19"/>
      <c r="R467" s="19"/>
    </row>
    <row r="468" spans="1:18" ht="18.75">
      <c r="A468" s="14">
        <v>463</v>
      </c>
      <c r="B468" s="15" t="s">
        <v>107</v>
      </c>
      <c r="C468" s="15" t="s">
        <v>288</v>
      </c>
      <c r="D468" s="16">
        <v>10246967.763</v>
      </c>
      <c r="E468" s="16">
        <v>1707559.2588</v>
      </c>
      <c r="F468" s="16">
        <v>505811.68349999998</v>
      </c>
      <c r="G468" s="17">
        <f t="shared" si="7"/>
        <v>12460338.7053</v>
      </c>
      <c r="H468" s="18"/>
      <c r="I468" s="18"/>
      <c r="J468" s="19"/>
      <c r="K468" s="19"/>
      <c r="L468" s="19"/>
      <c r="M468" s="19"/>
      <c r="N468" s="18"/>
      <c r="O468" s="18"/>
      <c r="P468" s="19"/>
      <c r="Q468" s="19"/>
      <c r="R468" s="19"/>
    </row>
    <row r="469" spans="1:18" ht="18.75">
      <c r="A469" s="14">
        <v>464</v>
      </c>
      <c r="B469" s="15" t="s">
        <v>107</v>
      </c>
      <c r="C469" s="15" t="s">
        <v>290</v>
      </c>
      <c r="D469" s="16">
        <v>9060631.8881999999</v>
      </c>
      <c r="E469" s="16">
        <v>1509867.7217000001</v>
      </c>
      <c r="F469" s="16">
        <v>447251.67239999998</v>
      </c>
      <c r="G469" s="17">
        <f t="shared" si="7"/>
        <v>11017751.282299999</v>
      </c>
      <c r="H469" s="18"/>
      <c r="I469" s="18"/>
      <c r="J469" s="19"/>
      <c r="K469" s="19"/>
      <c r="L469" s="19"/>
      <c r="M469" s="19"/>
      <c r="N469" s="18"/>
      <c r="O469" s="18"/>
      <c r="P469" s="19"/>
      <c r="Q469" s="19"/>
      <c r="R469" s="19"/>
    </row>
    <row r="470" spans="1:18" ht="18.75">
      <c r="A470" s="14">
        <v>465</v>
      </c>
      <c r="B470" s="15" t="s">
        <v>107</v>
      </c>
      <c r="C470" s="15" t="s">
        <v>292</v>
      </c>
      <c r="D470" s="16">
        <v>11434956.5384</v>
      </c>
      <c r="E470" s="16">
        <v>1905526.2359</v>
      </c>
      <c r="F470" s="16">
        <v>564453.28520000004</v>
      </c>
      <c r="G470" s="17">
        <f t="shared" si="7"/>
        <v>13904936.0595</v>
      </c>
      <c r="H470" s="18"/>
      <c r="I470" s="18"/>
      <c r="J470" s="19"/>
      <c r="K470" s="19"/>
      <c r="L470" s="19"/>
      <c r="M470" s="19"/>
      <c r="N470" s="18"/>
      <c r="O470" s="18"/>
      <c r="P470" s="19"/>
      <c r="Q470" s="19"/>
      <c r="R470" s="19"/>
    </row>
    <row r="471" spans="1:18" ht="18.75">
      <c r="A471" s="14">
        <v>466</v>
      </c>
      <c r="B471" s="15" t="s">
        <v>107</v>
      </c>
      <c r="C471" s="15" t="s">
        <v>294</v>
      </c>
      <c r="D471" s="16">
        <v>9054081.4735000003</v>
      </c>
      <c r="E471" s="16">
        <v>1508776.1577000001</v>
      </c>
      <c r="F471" s="16">
        <v>446928.33029999997</v>
      </c>
      <c r="G471" s="17">
        <f t="shared" si="7"/>
        <v>11009785.9615</v>
      </c>
      <c r="H471" s="18"/>
      <c r="I471" s="18"/>
      <c r="J471" s="19"/>
      <c r="K471" s="19"/>
      <c r="L471" s="19"/>
      <c r="M471" s="19"/>
      <c r="N471" s="18"/>
      <c r="O471" s="18"/>
      <c r="P471" s="19"/>
      <c r="Q471" s="19"/>
      <c r="R471" s="19"/>
    </row>
    <row r="472" spans="1:18" ht="18.75">
      <c r="A472" s="14">
        <v>467</v>
      </c>
      <c r="B472" s="15" t="s">
        <v>107</v>
      </c>
      <c r="C472" s="15" t="s">
        <v>296</v>
      </c>
      <c r="D472" s="16">
        <v>12379741.6472</v>
      </c>
      <c r="E472" s="16">
        <v>2062965.6459999999</v>
      </c>
      <c r="F472" s="16">
        <v>611089.84710000001</v>
      </c>
      <c r="G472" s="17">
        <f t="shared" si="7"/>
        <v>15053797.1403</v>
      </c>
      <c r="H472" s="18"/>
      <c r="I472" s="18"/>
      <c r="J472" s="19"/>
      <c r="K472" s="19"/>
      <c r="L472" s="19"/>
      <c r="M472" s="19"/>
      <c r="N472" s="18"/>
      <c r="O472" s="18"/>
      <c r="P472" s="19"/>
      <c r="Q472" s="19"/>
      <c r="R472" s="19"/>
    </row>
    <row r="473" spans="1:18" ht="18.75">
      <c r="A473" s="14">
        <v>468</v>
      </c>
      <c r="B473" s="15" t="s">
        <v>107</v>
      </c>
      <c r="C473" s="15" t="s">
        <v>298</v>
      </c>
      <c r="D473" s="16">
        <v>9625339.7328999992</v>
      </c>
      <c r="E473" s="16">
        <v>1603970.8877999999</v>
      </c>
      <c r="F473" s="16">
        <v>475126.8285</v>
      </c>
      <c r="G473" s="17">
        <f t="shared" si="7"/>
        <v>11704437.449200001</v>
      </c>
      <c r="H473" s="18"/>
      <c r="I473" s="18"/>
      <c r="J473" s="19"/>
      <c r="K473" s="19"/>
      <c r="L473" s="19"/>
      <c r="M473" s="19"/>
      <c r="N473" s="18"/>
      <c r="O473" s="18"/>
      <c r="P473" s="19"/>
      <c r="Q473" s="19"/>
      <c r="R473" s="19"/>
    </row>
    <row r="474" spans="1:18" ht="18.75">
      <c r="A474" s="14">
        <v>469</v>
      </c>
      <c r="B474" s="15" t="s">
        <v>107</v>
      </c>
      <c r="C474" s="15" t="s">
        <v>300</v>
      </c>
      <c r="D474" s="16">
        <v>8076534.1805999996</v>
      </c>
      <c r="E474" s="16">
        <v>1345877.2427000001</v>
      </c>
      <c r="F474" s="16">
        <v>398674.55869999999</v>
      </c>
      <c r="G474" s="17">
        <f t="shared" si="7"/>
        <v>9821085.9820000008</v>
      </c>
      <c r="H474" s="18"/>
      <c r="I474" s="18"/>
      <c r="J474" s="19"/>
      <c r="K474" s="19"/>
      <c r="L474" s="19"/>
      <c r="M474" s="19"/>
      <c r="N474" s="18"/>
      <c r="O474" s="18"/>
      <c r="P474" s="19"/>
      <c r="Q474" s="19"/>
      <c r="R474" s="19"/>
    </row>
    <row r="475" spans="1:18" ht="18.75">
      <c r="A475" s="14">
        <v>470</v>
      </c>
      <c r="B475" s="15" t="s">
        <v>107</v>
      </c>
      <c r="C475" s="15" t="s">
        <v>302</v>
      </c>
      <c r="D475" s="16">
        <v>9464096.0482999999</v>
      </c>
      <c r="E475" s="16">
        <v>1577101.1684999999</v>
      </c>
      <c r="F475" s="16">
        <v>467167.50420000002</v>
      </c>
      <c r="G475" s="17">
        <f t="shared" si="7"/>
        <v>11508364.721000001</v>
      </c>
      <c r="H475" s="18"/>
      <c r="I475" s="18"/>
      <c r="J475" s="19"/>
      <c r="K475" s="19"/>
      <c r="L475" s="19"/>
      <c r="M475" s="19"/>
      <c r="N475" s="18"/>
      <c r="O475" s="18"/>
      <c r="P475" s="19"/>
      <c r="Q475" s="19"/>
      <c r="R475" s="19"/>
    </row>
    <row r="476" spans="1:18" ht="18.75">
      <c r="A476" s="14">
        <v>471</v>
      </c>
      <c r="B476" s="15" t="s">
        <v>107</v>
      </c>
      <c r="C476" s="15" t="s">
        <v>304</v>
      </c>
      <c r="D476" s="16">
        <v>9281475.7430000007</v>
      </c>
      <c r="E476" s="16">
        <v>1546669.2398000001</v>
      </c>
      <c r="F476" s="16">
        <v>458152.9853</v>
      </c>
      <c r="G476" s="17">
        <f t="shared" si="7"/>
        <v>11286297.9681</v>
      </c>
      <c r="H476" s="18"/>
      <c r="I476" s="18"/>
      <c r="J476" s="19"/>
      <c r="K476" s="19"/>
      <c r="L476" s="19"/>
      <c r="M476" s="19"/>
      <c r="N476" s="18"/>
      <c r="O476" s="18"/>
      <c r="P476" s="19"/>
      <c r="Q476" s="19"/>
      <c r="R476" s="19"/>
    </row>
    <row r="477" spans="1:18" ht="18.75">
      <c r="A477" s="14">
        <v>472</v>
      </c>
      <c r="B477" s="15" t="s">
        <v>107</v>
      </c>
      <c r="C477" s="15" t="s">
        <v>306</v>
      </c>
      <c r="D477" s="16">
        <v>9812625.6171000004</v>
      </c>
      <c r="E477" s="16">
        <v>1635180.2907</v>
      </c>
      <c r="F477" s="16">
        <v>484371.65</v>
      </c>
      <c r="G477" s="17">
        <f t="shared" si="7"/>
        <v>11932177.557800001</v>
      </c>
      <c r="H477" s="18"/>
      <c r="I477" s="18"/>
      <c r="J477" s="19"/>
      <c r="K477" s="19"/>
      <c r="L477" s="19"/>
      <c r="M477" s="19"/>
      <c r="N477" s="18"/>
      <c r="O477" s="18"/>
      <c r="P477" s="19"/>
      <c r="Q477" s="19"/>
      <c r="R477" s="19"/>
    </row>
    <row r="478" spans="1:18" ht="18.75">
      <c r="A478" s="14">
        <v>473</v>
      </c>
      <c r="B478" s="15" t="s">
        <v>107</v>
      </c>
      <c r="C478" s="15" t="s">
        <v>107</v>
      </c>
      <c r="D478" s="16">
        <v>8637942.6898999996</v>
      </c>
      <c r="E478" s="16">
        <v>1439430.6059999999</v>
      </c>
      <c r="F478" s="16">
        <v>426386.85269999999</v>
      </c>
      <c r="G478" s="17">
        <f t="shared" si="7"/>
        <v>10503760.148600001</v>
      </c>
      <c r="H478" s="18"/>
      <c r="I478" s="18"/>
      <c r="J478" s="19"/>
      <c r="K478" s="19"/>
      <c r="L478" s="19"/>
      <c r="M478" s="19"/>
      <c r="N478" s="18"/>
      <c r="O478" s="18"/>
      <c r="P478" s="19"/>
      <c r="Q478" s="19"/>
      <c r="R478" s="19"/>
    </row>
    <row r="479" spans="1:18" ht="18.75">
      <c r="A479" s="14">
        <v>474</v>
      </c>
      <c r="B479" s="15" t="s">
        <v>107</v>
      </c>
      <c r="C479" s="15" t="s">
        <v>309</v>
      </c>
      <c r="D479" s="16">
        <v>11028124.317199999</v>
      </c>
      <c r="E479" s="16">
        <v>1837731.5338999999</v>
      </c>
      <c r="F479" s="16">
        <v>544371.19900000002</v>
      </c>
      <c r="G479" s="17">
        <f t="shared" si="7"/>
        <v>13410227.050100001</v>
      </c>
      <c r="H479" s="18"/>
      <c r="I479" s="18"/>
      <c r="J479" s="19"/>
      <c r="K479" s="19"/>
      <c r="L479" s="19"/>
      <c r="M479" s="19"/>
      <c r="N479" s="18"/>
      <c r="O479" s="18"/>
      <c r="P479" s="19"/>
      <c r="Q479" s="19"/>
      <c r="R479" s="19"/>
    </row>
    <row r="480" spans="1:18" ht="18.75">
      <c r="A480" s="14">
        <v>475</v>
      </c>
      <c r="B480" s="15" t="s">
        <v>107</v>
      </c>
      <c r="C480" s="15" t="s">
        <v>311</v>
      </c>
      <c r="D480" s="16">
        <v>7279220.2246000003</v>
      </c>
      <c r="E480" s="16">
        <v>1213012.4909999999</v>
      </c>
      <c r="F480" s="16">
        <v>359317.48019999999</v>
      </c>
      <c r="G480" s="17">
        <f t="shared" si="7"/>
        <v>8851550.1958000008</v>
      </c>
      <c r="H480" s="18"/>
      <c r="I480" s="18"/>
      <c r="J480" s="19"/>
      <c r="K480" s="19"/>
      <c r="L480" s="19"/>
      <c r="M480" s="19"/>
      <c r="N480" s="18"/>
      <c r="O480" s="18"/>
      <c r="P480" s="19"/>
      <c r="Q480" s="19"/>
      <c r="R480" s="19"/>
    </row>
    <row r="481" spans="1:18" ht="18.75">
      <c r="A481" s="14">
        <v>476</v>
      </c>
      <c r="B481" s="15" t="s">
        <v>107</v>
      </c>
      <c r="C481" s="15" t="s">
        <v>313</v>
      </c>
      <c r="D481" s="16">
        <v>10582893.226199999</v>
      </c>
      <c r="E481" s="16">
        <v>1763538.0271000001</v>
      </c>
      <c r="F481" s="16">
        <v>522393.66440000001</v>
      </c>
      <c r="G481" s="17">
        <f t="shared" si="7"/>
        <v>12868824.9177</v>
      </c>
      <c r="H481" s="18"/>
      <c r="I481" s="18"/>
      <c r="J481" s="19"/>
      <c r="K481" s="19"/>
      <c r="L481" s="19"/>
      <c r="M481" s="19"/>
      <c r="N481" s="18"/>
      <c r="O481" s="18"/>
      <c r="P481" s="19"/>
      <c r="Q481" s="19"/>
      <c r="R481" s="19"/>
    </row>
    <row r="482" spans="1:18" ht="37.5">
      <c r="A482" s="14">
        <v>477</v>
      </c>
      <c r="B482" s="15" t="s">
        <v>107</v>
      </c>
      <c r="C482" s="15" t="s">
        <v>315</v>
      </c>
      <c r="D482" s="16">
        <v>7066836.6995000001</v>
      </c>
      <c r="E482" s="16">
        <v>1177620.8060000001</v>
      </c>
      <c r="F482" s="16">
        <v>348833.7868</v>
      </c>
      <c r="G482" s="17">
        <f t="shared" si="7"/>
        <v>8593291.2923000008</v>
      </c>
      <c r="H482" s="18"/>
      <c r="I482" s="18"/>
      <c r="J482" s="19"/>
      <c r="K482" s="19"/>
      <c r="L482" s="19"/>
      <c r="M482" s="19"/>
      <c r="N482" s="18"/>
      <c r="O482" s="18"/>
      <c r="P482" s="19"/>
      <c r="Q482" s="19"/>
      <c r="R482" s="19"/>
    </row>
    <row r="483" spans="1:18" ht="18.75">
      <c r="A483" s="14">
        <v>478</v>
      </c>
      <c r="B483" s="15" t="s">
        <v>107</v>
      </c>
      <c r="C483" s="15" t="s">
        <v>317</v>
      </c>
      <c r="D483" s="16">
        <v>10245302.6658</v>
      </c>
      <c r="E483" s="16">
        <v>1707281.7862</v>
      </c>
      <c r="F483" s="16">
        <v>505729.49080000003</v>
      </c>
      <c r="G483" s="17">
        <f t="shared" si="7"/>
        <v>12458313.9428</v>
      </c>
      <c r="H483" s="18"/>
      <c r="I483" s="18"/>
      <c r="J483" s="19"/>
      <c r="K483" s="19"/>
      <c r="L483" s="19"/>
      <c r="M483" s="19"/>
      <c r="N483" s="18"/>
      <c r="O483" s="18"/>
      <c r="P483" s="19"/>
      <c r="Q483" s="19"/>
      <c r="R483" s="19"/>
    </row>
    <row r="484" spans="1:18" ht="18.75">
      <c r="A484" s="14">
        <v>479</v>
      </c>
      <c r="B484" s="15" t="s">
        <v>107</v>
      </c>
      <c r="C484" s="15" t="s">
        <v>319</v>
      </c>
      <c r="D484" s="16">
        <v>12813410.871300001</v>
      </c>
      <c r="E484" s="16">
        <v>2135232.4780999999</v>
      </c>
      <c r="F484" s="16">
        <v>632496.66379999998</v>
      </c>
      <c r="G484" s="17">
        <f t="shared" si="7"/>
        <v>15581140.0132</v>
      </c>
      <c r="H484" s="18"/>
      <c r="I484" s="18"/>
      <c r="J484" s="19"/>
      <c r="K484" s="19"/>
      <c r="L484" s="19"/>
      <c r="M484" s="19"/>
      <c r="N484" s="18"/>
      <c r="O484" s="18"/>
      <c r="P484" s="19"/>
      <c r="Q484" s="19"/>
      <c r="R484" s="19"/>
    </row>
    <row r="485" spans="1:18" ht="18.75">
      <c r="A485" s="14">
        <v>480</v>
      </c>
      <c r="B485" s="15" t="s">
        <v>107</v>
      </c>
      <c r="C485" s="15" t="s">
        <v>322</v>
      </c>
      <c r="D485" s="16">
        <v>9678949.5626999997</v>
      </c>
      <c r="E485" s="16">
        <v>1612904.4535999999</v>
      </c>
      <c r="F485" s="16">
        <v>477773.1214</v>
      </c>
      <c r="G485" s="17">
        <f t="shared" si="7"/>
        <v>11769627.137700001</v>
      </c>
      <c r="H485" s="18"/>
      <c r="I485" s="18"/>
      <c r="J485" s="19"/>
      <c r="K485" s="19"/>
      <c r="L485" s="19"/>
      <c r="M485" s="19"/>
      <c r="N485" s="18"/>
      <c r="O485" s="18"/>
      <c r="P485" s="19"/>
      <c r="Q485" s="19"/>
      <c r="R485" s="19"/>
    </row>
    <row r="486" spans="1:18" ht="18.75">
      <c r="A486" s="14">
        <v>481</v>
      </c>
      <c r="B486" s="15" t="s">
        <v>107</v>
      </c>
      <c r="C486" s="15" t="s">
        <v>323</v>
      </c>
      <c r="D486" s="16">
        <v>9164474.1353999991</v>
      </c>
      <c r="E486" s="16">
        <v>1527172.0399</v>
      </c>
      <c r="F486" s="16">
        <v>452377.54210000002</v>
      </c>
      <c r="G486" s="17">
        <f t="shared" si="7"/>
        <v>11144023.717399999</v>
      </c>
      <c r="H486" s="18"/>
      <c r="I486" s="18"/>
      <c r="J486" s="19"/>
      <c r="K486" s="19"/>
      <c r="L486" s="19"/>
      <c r="M486" s="19"/>
      <c r="N486" s="18"/>
      <c r="O486" s="18"/>
      <c r="P486" s="19"/>
      <c r="Q486" s="19"/>
      <c r="R486" s="19"/>
    </row>
    <row r="487" spans="1:18" ht="18.75">
      <c r="A487" s="14">
        <v>482</v>
      </c>
      <c r="B487" s="15" t="s">
        <v>107</v>
      </c>
      <c r="C487" s="15" t="s">
        <v>325</v>
      </c>
      <c r="D487" s="16">
        <v>9826531.9454999994</v>
      </c>
      <c r="E487" s="16">
        <v>1637497.6473999999</v>
      </c>
      <c r="F487" s="16">
        <v>485058.09539999999</v>
      </c>
      <c r="G487" s="17">
        <f t="shared" si="7"/>
        <v>11949087.688300001</v>
      </c>
      <c r="H487" s="18"/>
      <c r="I487" s="18"/>
      <c r="J487" s="19"/>
      <c r="K487" s="19"/>
      <c r="L487" s="19"/>
      <c r="M487" s="19"/>
      <c r="N487" s="18"/>
      <c r="O487" s="18"/>
      <c r="P487" s="19"/>
      <c r="Q487" s="19"/>
      <c r="R487" s="19"/>
    </row>
    <row r="488" spans="1:18" ht="18.75">
      <c r="A488" s="14">
        <v>483</v>
      </c>
      <c r="B488" s="15" t="s">
        <v>107</v>
      </c>
      <c r="C488" s="15" t="s">
        <v>327</v>
      </c>
      <c r="D488" s="16">
        <v>9614922.1339999996</v>
      </c>
      <c r="E488" s="16">
        <v>1602234.8944000001</v>
      </c>
      <c r="F488" s="16">
        <v>474612.59409999999</v>
      </c>
      <c r="G488" s="17">
        <f t="shared" si="7"/>
        <v>11691769.622500001</v>
      </c>
      <c r="H488" s="18"/>
      <c r="I488" s="18"/>
      <c r="J488" s="19"/>
      <c r="K488" s="19"/>
      <c r="L488" s="19"/>
      <c r="M488" s="19"/>
      <c r="N488" s="18"/>
      <c r="O488" s="18"/>
      <c r="P488" s="19"/>
      <c r="Q488" s="19"/>
      <c r="R488" s="19"/>
    </row>
    <row r="489" spans="1:18" ht="18.75">
      <c r="A489" s="14">
        <v>484</v>
      </c>
      <c r="B489" s="15" t="s">
        <v>108</v>
      </c>
      <c r="C489" s="15" t="s">
        <v>331</v>
      </c>
      <c r="D489" s="16">
        <v>8303951.5897000004</v>
      </c>
      <c r="E489" s="16">
        <v>1383774.1806999999</v>
      </c>
      <c r="F489" s="16">
        <v>409900.35590000002</v>
      </c>
      <c r="G489" s="17">
        <f t="shared" si="7"/>
        <v>10097626.1263</v>
      </c>
      <c r="H489" s="18"/>
      <c r="I489" s="18"/>
      <c r="J489" s="19"/>
      <c r="K489" s="19"/>
      <c r="L489" s="19"/>
      <c r="M489" s="19"/>
      <c r="N489" s="18"/>
      <c r="O489" s="18"/>
      <c r="P489" s="19"/>
      <c r="Q489" s="19"/>
      <c r="R489" s="19"/>
    </row>
    <row r="490" spans="1:18" ht="18.75">
      <c r="A490" s="14">
        <v>485</v>
      </c>
      <c r="B490" s="15" t="s">
        <v>108</v>
      </c>
      <c r="C490" s="15" t="s">
        <v>333</v>
      </c>
      <c r="D490" s="16">
        <v>13655366.997199999</v>
      </c>
      <c r="E490" s="16">
        <v>2275536.4208</v>
      </c>
      <c r="F490" s="16">
        <v>674057.37280000001</v>
      </c>
      <c r="G490" s="17">
        <f t="shared" si="7"/>
        <v>16604960.7908</v>
      </c>
      <c r="H490" s="18"/>
      <c r="I490" s="18"/>
      <c r="J490" s="19"/>
      <c r="K490" s="19"/>
      <c r="L490" s="19"/>
      <c r="M490" s="19"/>
      <c r="N490" s="18"/>
      <c r="O490" s="18"/>
      <c r="P490" s="19"/>
      <c r="Q490" s="19"/>
      <c r="R490" s="19"/>
    </row>
    <row r="491" spans="1:18" ht="18.75">
      <c r="A491" s="14">
        <v>486</v>
      </c>
      <c r="B491" s="15" t="s">
        <v>108</v>
      </c>
      <c r="C491" s="15" t="s">
        <v>335</v>
      </c>
      <c r="D491" s="16">
        <v>10465981.644300001</v>
      </c>
      <c r="E491" s="16">
        <v>1744055.8292</v>
      </c>
      <c r="F491" s="16">
        <v>516622.66509999998</v>
      </c>
      <c r="G491" s="17">
        <f t="shared" si="7"/>
        <v>12726660.138599999</v>
      </c>
      <c r="H491" s="18"/>
      <c r="I491" s="18"/>
      <c r="J491" s="19"/>
      <c r="K491" s="19"/>
      <c r="L491" s="19"/>
      <c r="M491" s="19"/>
      <c r="N491" s="18"/>
      <c r="O491" s="18"/>
      <c r="P491" s="19"/>
      <c r="Q491" s="19"/>
      <c r="R491" s="19"/>
    </row>
    <row r="492" spans="1:18" ht="18.75">
      <c r="A492" s="14">
        <v>487</v>
      </c>
      <c r="B492" s="15" t="s">
        <v>108</v>
      </c>
      <c r="C492" s="15" t="s">
        <v>98</v>
      </c>
      <c r="D492" s="16">
        <v>6373549.9916000003</v>
      </c>
      <c r="E492" s="16">
        <v>1062091.2010999999</v>
      </c>
      <c r="F492" s="16">
        <v>314611.71010000003</v>
      </c>
      <c r="G492" s="17">
        <f t="shared" si="7"/>
        <v>7750252.9028000003</v>
      </c>
      <c r="H492" s="18"/>
      <c r="I492" s="18"/>
      <c r="J492" s="19"/>
      <c r="K492" s="19"/>
      <c r="L492" s="19"/>
      <c r="M492" s="19"/>
      <c r="N492" s="18"/>
      <c r="O492" s="18"/>
      <c r="P492" s="19"/>
      <c r="Q492" s="19"/>
      <c r="R492" s="19"/>
    </row>
    <row r="493" spans="1:18" ht="18.75">
      <c r="A493" s="14">
        <v>488</v>
      </c>
      <c r="B493" s="15" t="s">
        <v>108</v>
      </c>
      <c r="C493" s="15" t="s">
        <v>338</v>
      </c>
      <c r="D493" s="16">
        <v>11058774.3673</v>
      </c>
      <c r="E493" s="16">
        <v>1842839.0718</v>
      </c>
      <c r="F493" s="16">
        <v>545884.14930000005</v>
      </c>
      <c r="G493" s="17">
        <f t="shared" si="7"/>
        <v>13447497.588400001</v>
      </c>
      <c r="H493" s="18"/>
      <c r="I493" s="18"/>
      <c r="J493" s="19"/>
      <c r="K493" s="19"/>
      <c r="L493" s="19"/>
      <c r="M493" s="19"/>
      <c r="N493" s="18"/>
      <c r="O493" s="18"/>
      <c r="P493" s="19"/>
      <c r="Q493" s="19"/>
      <c r="R493" s="19"/>
    </row>
    <row r="494" spans="1:18" ht="18.75">
      <c r="A494" s="14">
        <v>489</v>
      </c>
      <c r="B494" s="15" t="s">
        <v>108</v>
      </c>
      <c r="C494" s="15" t="s">
        <v>340</v>
      </c>
      <c r="D494" s="16">
        <v>9504875.9212999996</v>
      </c>
      <c r="E494" s="16">
        <v>1583896.7446999999</v>
      </c>
      <c r="F494" s="16">
        <v>469180.48369999998</v>
      </c>
      <c r="G494" s="17">
        <f t="shared" si="7"/>
        <v>11557953.149700001</v>
      </c>
      <c r="H494" s="18"/>
      <c r="I494" s="18"/>
      <c r="J494" s="19"/>
      <c r="K494" s="19"/>
      <c r="L494" s="19"/>
      <c r="M494" s="19"/>
      <c r="N494" s="18"/>
      <c r="O494" s="18"/>
      <c r="P494" s="19"/>
      <c r="Q494" s="19"/>
      <c r="R494" s="19"/>
    </row>
    <row r="495" spans="1:18" ht="18.75">
      <c r="A495" s="14">
        <v>490</v>
      </c>
      <c r="B495" s="15" t="s">
        <v>108</v>
      </c>
      <c r="C495" s="15" t="s">
        <v>342</v>
      </c>
      <c r="D495" s="16">
        <v>9607312.0481000002</v>
      </c>
      <c r="E495" s="16">
        <v>1600966.7463</v>
      </c>
      <c r="F495" s="16">
        <v>474236.94439999998</v>
      </c>
      <c r="G495" s="17">
        <f t="shared" si="7"/>
        <v>11682515.7388</v>
      </c>
      <c r="H495" s="18"/>
      <c r="I495" s="18"/>
      <c r="J495" s="19"/>
      <c r="K495" s="19"/>
      <c r="L495" s="19"/>
      <c r="M495" s="19"/>
      <c r="N495" s="18"/>
      <c r="O495" s="18"/>
      <c r="P495" s="19"/>
      <c r="Q495" s="19"/>
      <c r="R495" s="19"/>
    </row>
    <row r="496" spans="1:18" ht="18.75">
      <c r="A496" s="14">
        <v>491</v>
      </c>
      <c r="B496" s="15" t="s">
        <v>108</v>
      </c>
      <c r="C496" s="15" t="s">
        <v>344</v>
      </c>
      <c r="D496" s="16">
        <v>11329128.717</v>
      </c>
      <c r="E496" s="16">
        <v>1887891.0407</v>
      </c>
      <c r="F496" s="16">
        <v>559229.40339999995</v>
      </c>
      <c r="G496" s="17">
        <f t="shared" si="7"/>
        <v>13776249.1611</v>
      </c>
      <c r="H496" s="18"/>
      <c r="I496" s="18"/>
      <c r="J496" s="19"/>
      <c r="K496" s="19"/>
      <c r="L496" s="19"/>
      <c r="M496" s="19"/>
      <c r="N496" s="18"/>
      <c r="O496" s="18"/>
      <c r="P496" s="19"/>
      <c r="Q496" s="19"/>
      <c r="R496" s="19"/>
    </row>
    <row r="497" spans="1:18" ht="18.75">
      <c r="A497" s="14">
        <v>492</v>
      </c>
      <c r="B497" s="15" t="s">
        <v>108</v>
      </c>
      <c r="C497" s="15" t="s">
        <v>346</v>
      </c>
      <c r="D497" s="16">
        <v>8190217.3123000003</v>
      </c>
      <c r="E497" s="16">
        <v>1364821.4502000001</v>
      </c>
      <c r="F497" s="16">
        <v>404286.19500000001</v>
      </c>
      <c r="G497" s="17">
        <f t="shared" si="7"/>
        <v>9959324.9574999996</v>
      </c>
      <c r="H497" s="18"/>
      <c r="I497" s="18"/>
      <c r="J497" s="19"/>
      <c r="K497" s="19"/>
      <c r="L497" s="19"/>
      <c r="M497" s="19"/>
      <c r="N497" s="18"/>
      <c r="O497" s="18"/>
      <c r="P497" s="19"/>
      <c r="Q497" s="19"/>
      <c r="R497" s="19"/>
    </row>
    <row r="498" spans="1:18" ht="18.75">
      <c r="A498" s="14">
        <v>493</v>
      </c>
      <c r="B498" s="15" t="s">
        <v>108</v>
      </c>
      <c r="C498" s="15" t="s">
        <v>348</v>
      </c>
      <c r="D498" s="16">
        <v>10891572.802300001</v>
      </c>
      <c r="E498" s="16">
        <v>1814976.5288</v>
      </c>
      <c r="F498" s="16">
        <v>537630.73160000006</v>
      </c>
      <c r="G498" s="17">
        <f t="shared" si="7"/>
        <v>13244180.0627</v>
      </c>
      <c r="H498" s="18"/>
      <c r="I498" s="18"/>
      <c r="J498" s="19"/>
      <c r="K498" s="19"/>
      <c r="L498" s="19"/>
      <c r="M498" s="19"/>
      <c r="N498" s="18"/>
      <c r="O498" s="18"/>
      <c r="P498" s="19"/>
      <c r="Q498" s="19"/>
      <c r="R498" s="19"/>
    </row>
    <row r="499" spans="1:18" ht="18.75">
      <c r="A499" s="14">
        <v>494</v>
      </c>
      <c r="B499" s="15" t="s">
        <v>108</v>
      </c>
      <c r="C499" s="15" t="s">
        <v>350</v>
      </c>
      <c r="D499" s="16">
        <v>8634069.4704</v>
      </c>
      <c r="E499" s="16">
        <v>1438785.1710000001</v>
      </c>
      <c r="F499" s="16">
        <v>426195.66249999998</v>
      </c>
      <c r="G499" s="17">
        <f t="shared" si="7"/>
        <v>10499050.3039</v>
      </c>
      <c r="H499" s="18"/>
      <c r="I499" s="18"/>
      <c r="J499" s="19"/>
      <c r="K499" s="19"/>
      <c r="L499" s="19"/>
      <c r="M499" s="19"/>
      <c r="N499" s="18"/>
      <c r="O499" s="18"/>
      <c r="P499" s="19"/>
      <c r="Q499" s="19"/>
      <c r="R499" s="19"/>
    </row>
    <row r="500" spans="1:18" ht="18.75">
      <c r="A500" s="14">
        <v>495</v>
      </c>
      <c r="B500" s="15" t="s">
        <v>108</v>
      </c>
      <c r="C500" s="15" t="s">
        <v>352</v>
      </c>
      <c r="D500" s="16">
        <v>7669063.9352000002</v>
      </c>
      <c r="E500" s="16">
        <v>1277976.22</v>
      </c>
      <c r="F500" s="16">
        <v>378560.97820000001</v>
      </c>
      <c r="G500" s="17">
        <f t="shared" si="7"/>
        <v>9325601.1334000006</v>
      </c>
      <c r="H500" s="18"/>
      <c r="I500" s="18"/>
      <c r="J500" s="19"/>
      <c r="K500" s="19"/>
      <c r="L500" s="19"/>
      <c r="M500" s="19"/>
      <c r="N500" s="18"/>
      <c r="O500" s="18"/>
      <c r="P500" s="19"/>
      <c r="Q500" s="19"/>
      <c r="R500" s="19"/>
    </row>
    <row r="501" spans="1:18" ht="18.75">
      <c r="A501" s="14">
        <v>496</v>
      </c>
      <c r="B501" s="15" t="s">
        <v>108</v>
      </c>
      <c r="C501" s="15" t="s">
        <v>354</v>
      </c>
      <c r="D501" s="16">
        <v>6416834.8926999997</v>
      </c>
      <c r="E501" s="16">
        <v>1069304.2163</v>
      </c>
      <c r="F501" s="16">
        <v>316748.34299999999</v>
      </c>
      <c r="G501" s="17">
        <f t="shared" si="7"/>
        <v>7802887.4519999996</v>
      </c>
      <c r="H501" s="18"/>
      <c r="I501" s="18"/>
      <c r="J501" s="19"/>
      <c r="K501" s="19"/>
      <c r="L501" s="19"/>
      <c r="M501" s="19"/>
      <c r="N501" s="18"/>
      <c r="O501" s="18"/>
      <c r="P501" s="19"/>
      <c r="Q501" s="19"/>
      <c r="R501" s="19"/>
    </row>
    <row r="502" spans="1:18" ht="18.75">
      <c r="A502" s="14">
        <v>497</v>
      </c>
      <c r="B502" s="15" t="s">
        <v>108</v>
      </c>
      <c r="C502" s="15" t="s">
        <v>356</v>
      </c>
      <c r="D502" s="16">
        <v>6389624.4249999998</v>
      </c>
      <c r="E502" s="16">
        <v>1064769.8518000001</v>
      </c>
      <c r="F502" s="16">
        <v>315405.1776</v>
      </c>
      <c r="G502" s="17">
        <f t="shared" si="7"/>
        <v>7769799.4544000002</v>
      </c>
      <c r="H502" s="18"/>
      <c r="I502" s="18"/>
      <c r="J502" s="19"/>
      <c r="K502" s="19"/>
      <c r="L502" s="19"/>
      <c r="M502" s="19"/>
      <c r="N502" s="18"/>
      <c r="O502" s="18"/>
      <c r="P502" s="19"/>
      <c r="Q502" s="19"/>
      <c r="R502" s="19"/>
    </row>
    <row r="503" spans="1:18" ht="18.75">
      <c r="A503" s="14">
        <v>498</v>
      </c>
      <c r="B503" s="15" t="s">
        <v>108</v>
      </c>
      <c r="C503" s="15" t="s">
        <v>358</v>
      </c>
      <c r="D503" s="16">
        <v>7295888.1375000002</v>
      </c>
      <c r="E503" s="16">
        <v>1215790.0393999999</v>
      </c>
      <c r="F503" s="16">
        <v>360140.24310000002</v>
      </c>
      <c r="G503" s="17">
        <f t="shared" si="7"/>
        <v>8871818.4199999999</v>
      </c>
      <c r="H503" s="18"/>
      <c r="I503" s="18"/>
      <c r="J503" s="19"/>
      <c r="K503" s="19"/>
      <c r="L503" s="19"/>
      <c r="M503" s="19"/>
      <c r="N503" s="18"/>
      <c r="O503" s="18"/>
      <c r="P503" s="19"/>
      <c r="Q503" s="19"/>
      <c r="R503" s="19"/>
    </row>
    <row r="504" spans="1:18" ht="18.75">
      <c r="A504" s="14">
        <v>499</v>
      </c>
      <c r="B504" s="15" t="s">
        <v>108</v>
      </c>
      <c r="C504" s="15" t="s">
        <v>360</v>
      </c>
      <c r="D504" s="16">
        <v>8830549.3136999998</v>
      </c>
      <c r="E504" s="16">
        <v>1471526.6592999999</v>
      </c>
      <c r="F504" s="16">
        <v>435894.31699999998</v>
      </c>
      <c r="G504" s="17">
        <f t="shared" si="7"/>
        <v>10737970.289999999</v>
      </c>
      <c r="H504" s="18"/>
      <c r="I504" s="18"/>
      <c r="J504" s="19"/>
      <c r="K504" s="19"/>
      <c r="L504" s="19"/>
      <c r="M504" s="19"/>
      <c r="N504" s="18"/>
      <c r="O504" s="18"/>
      <c r="P504" s="19"/>
      <c r="Q504" s="19"/>
      <c r="R504" s="19"/>
    </row>
    <row r="505" spans="1:18" ht="18.75">
      <c r="A505" s="14">
        <v>500</v>
      </c>
      <c r="B505" s="15" t="s">
        <v>109</v>
      </c>
      <c r="C505" s="15" t="s">
        <v>365</v>
      </c>
      <c r="D505" s="16">
        <v>12392019.1173</v>
      </c>
      <c r="E505" s="16">
        <v>2065011.5691</v>
      </c>
      <c r="F505" s="16">
        <v>611695.88870000001</v>
      </c>
      <c r="G505" s="17">
        <f t="shared" si="7"/>
        <v>15068726.575099999</v>
      </c>
      <c r="H505" s="18"/>
      <c r="I505" s="18"/>
      <c r="J505" s="19"/>
      <c r="K505" s="19"/>
      <c r="L505" s="19"/>
      <c r="M505" s="19"/>
      <c r="N505" s="18"/>
      <c r="O505" s="18"/>
      <c r="P505" s="19"/>
      <c r="Q505" s="19"/>
      <c r="R505" s="19"/>
    </row>
    <row r="506" spans="1:18" ht="37.5">
      <c r="A506" s="14">
        <v>501</v>
      </c>
      <c r="B506" s="15" t="s">
        <v>109</v>
      </c>
      <c r="C506" s="15" t="s">
        <v>367</v>
      </c>
      <c r="D506" s="16">
        <v>15928302.735300001</v>
      </c>
      <c r="E506" s="16">
        <v>2654299.4416999999</v>
      </c>
      <c r="F506" s="16">
        <v>786254.21770000004</v>
      </c>
      <c r="G506" s="17">
        <f t="shared" si="7"/>
        <v>19368856.394699998</v>
      </c>
      <c r="H506" s="18"/>
      <c r="I506" s="18"/>
      <c r="J506" s="19"/>
      <c r="K506" s="19"/>
      <c r="L506" s="19"/>
      <c r="M506" s="19"/>
      <c r="N506" s="18"/>
      <c r="O506" s="18"/>
      <c r="P506" s="19"/>
      <c r="Q506" s="19"/>
      <c r="R506" s="19"/>
    </row>
    <row r="507" spans="1:18" ht="18.75">
      <c r="A507" s="14">
        <v>502</v>
      </c>
      <c r="B507" s="15" t="s">
        <v>109</v>
      </c>
      <c r="C507" s="15" t="s">
        <v>369</v>
      </c>
      <c r="D507" s="16">
        <v>25687425.6197</v>
      </c>
      <c r="E507" s="16">
        <v>4280564.0131999999</v>
      </c>
      <c r="F507" s="16">
        <v>1267984.8613</v>
      </c>
      <c r="G507" s="17">
        <f t="shared" si="7"/>
        <v>31235974.494199999</v>
      </c>
      <c r="H507" s="18"/>
      <c r="I507" s="18"/>
      <c r="J507" s="19"/>
      <c r="K507" s="19"/>
      <c r="L507" s="19"/>
      <c r="M507" s="19"/>
      <c r="N507" s="18"/>
      <c r="O507" s="18"/>
      <c r="P507" s="19"/>
      <c r="Q507" s="19"/>
      <c r="R507" s="19"/>
    </row>
    <row r="508" spans="1:18" ht="37.5">
      <c r="A508" s="14">
        <v>503</v>
      </c>
      <c r="B508" s="15" t="s">
        <v>109</v>
      </c>
      <c r="C508" s="15" t="s">
        <v>371</v>
      </c>
      <c r="D508" s="16">
        <v>10039763.485099999</v>
      </c>
      <c r="E508" s="16">
        <v>1673030.6458999999</v>
      </c>
      <c r="F508" s="16">
        <v>495583.64850000001</v>
      </c>
      <c r="G508" s="17">
        <f t="shared" si="7"/>
        <v>12208377.7795</v>
      </c>
      <c r="H508" s="18"/>
      <c r="I508" s="18"/>
      <c r="J508" s="19"/>
      <c r="K508" s="19"/>
      <c r="L508" s="19"/>
      <c r="M508" s="19"/>
      <c r="N508" s="18"/>
      <c r="O508" s="18"/>
      <c r="P508" s="19"/>
      <c r="Q508" s="19"/>
      <c r="R508" s="19"/>
    </row>
    <row r="509" spans="1:18" ht="18.75">
      <c r="A509" s="14">
        <v>504</v>
      </c>
      <c r="B509" s="15" t="s">
        <v>109</v>
      </c>
      <c r="C509" s="15" t="s">
        <v>373</v>
      </c>
      <c r="D509" s="16">
        <v>8440891.6481999997</v>
      </c>
      <c r="E509" s="16">
        <v>1406593.9328999999</v>
      </c>
      <c r="F509" s="16">
        <v>416660.00260000001</v>
      </c>
      <c r="G509" s="17">
        <f t="shared" si="7"/>
        <v>10264145.583699999</v>
      </c>
      <c r="H509" s="18"/>
      <c r="I509" s="18"/>
      <c r="J509" s="19"/>
      <c r="K509" s="19"/>
      <c r="L509" s="19"/>
      <c r="M509" s="19"/>
      <c r="N509" s="18"/>
      <c r="O509" s="18"/>
      <c r="P509" s="19"/>
      <c r="Q509" s="19"/>
      <c r="R509" s="19"/>
    </row>
    <row r="510" spans="1:18" ht="18.75">
      <c r="A510" s="14">
        <v>505</v>
      </c>
      <c r="B510" s="15" t="s">
        <v>109</v>
      </c>
      <c r="C510" s="15" t="s">
        <v>375</v>
      </c>
      <c r="D510" s="16">
        <v>9436605.4495999999</v>
      </c>
      <c r="E510" s="16">
        <v>1572520.1229999999</v>
      </c>
      <c r="F510" s="16">
        <v>465810.51089999999</v>
      </c>
      <c r="G510" s="17">
        <f t="shared" si="7"/>
        <v>11474936.0835</v>
      </c>
      <c r="H510" s="18"/>
      <c r="I510" s="18"/>
      <c r="J510" s="19"/>
      <c r="K510" s="19"/>
      <c r="L510" s="19"/>
      <c r="M510" s="19"/>
      <c r="N510" s="18"/>
      <c r="O510" s="18"/>
      <c r="P510" s="19"/>
      <c r="Q510" s="19"/>
      <c r="R510" s="19"/>
    </row>
    <row r="511" spans="1:18" ht="18.75">
      <c r="A511" s="14">
        <v>506</v>
      </c>
      <c r="B511" s="15" t="s">
        <v>109</v>
      </c>
      <c r="C511" s="15" t="s">
        <v>377</v>
      </c>
      <c r="D511" s="16">
        <v>8664245.5064000003</v>
      </c>
      <c r="E511" s="16">
        <v>1443813.719</v>
      </c>
      <c r="F511" s="16">
        <v>427685.2145</v>
      </c>
      <c r="G511" s="17">
        <f t="shared" si="7"/>
        <v>10535744.4399</v>
      </c>
      <c r="H511" s="18"/>
      <c r="I511" s="18"/>
      <c r="J511" s="19"/>
      <c r="K511" s="19"/>
      <c r="L511" s="19"/>
      <c r="M511" s="19"/>
      <c r="N511" s="18"/>
      <c r="O511" s="18"/>
      <c r="P511" s="19"/>
      <c r="Q511" s="19"/>
      <c r="R511" s="19"/>
    </row>
    <row r="512" spans="1:18" ht="18.75">
      <c r="A512" s="14">
        <v>507</v>
      </c>
      <c r="B512" s="15" t="s">
        <v>109</v>
      </c>
      <c r="C512" s="15" t="s">
        <v>379</v>
      </c>
      <c r="D512" s="16">
        <v>10452490.460200001</v>
      </c>
      <c r="E512" s="16">
        <v>1741807.6523</v>
      </c>
      <c r="F512" s="16">
        <v>515956.71220000001</v>
      </c>
      <c r="G512" s="17">
        <f t="shared" si="7"/>
        <v>12710254.8247</v>
      </c>
      <c r="H512" s="18"/>
      <c r="I512" s="18"/>
      <c r="J512" s="19"/>
      <c r="K512" s="19"/>
      <c r="L512" s="19"/>
      <c r="M512" s="19"/>
      <c r="N512" s="18"/>
      <c r="O512" s="18"/>
      <c r="P512" s="19"/>
      <c r="Q512" s="19"/>
      <c r="R512" s="19"/>
    </row>
    <row r="513" spans="1:18" ht="18.75">
      <c r="A513" s="14">
        <v>508</v>
      </c>
      <c r="B513" s="15" t="s">
        <v>109</v>
      </c>
      <c r="C513" s="15" t="s">
        <v>382</v>
      </c>
      <c r="D513" s="16">
        <v>6979510.1575999996</v>
      </c>
      <c r="E513" s="16">
        <v>1163068.6723</v>
      </c>
      <c r="F513" s="16">
        <v>344523.1667</v>
      </c>
      <c r="G513" s="17">
        <f t="shared" si="7"/>
        <v>8487101.9966000002</v>
      </c>
      <c r="H513" s="18"/>
      <c r="I513" s="18"/>
      <c r="J513" s="19"/>
      <c r="K513" s="19"/>
      <c r="L513" s="19"/>
      <c r="M513" s="19"/>
      <c r="N513" s="18"/>
      <c r="O513" s="18"/>
      <c r="P513" s="19"/>
      <c r="Q513" s="19"/>
      <c r="R513" s="19"/>
    </row>
    <row r="514" spans="1:18" ht="18.75">
      <c r="A514" s="14">
        <v>509</v>
      </c>
      <c r="B514" s="15" t="s">
        <v>109</v>
      </c>
      <c r="C514" s="15" t="s">
        <v>384</v>
      </c>
      <c r="D514" s="16">
        <v>11900767.5338</v>
      </c>
      <c r="E514" s="16">
        <v>1983149.1869999999</v>
      </c>
      <c r="F514" s="16">
        <v>587446.68669999996</v>
      </c>
      <c r="G514" s="17">
        <f t="shared" si="7"/>
        <v>14471363.407500001</v>
      </c>
      <c r="H514" s="18"/>
      <c r="I514" s="18"/>
      <c r="J514" s="19"/>
      <c r="K514" s="19"/>
      <c r="L514" s="19"/>
      <c r="M514" s="19"/>
      <c r="N514" s="18"/>
      <c r="O514" s="18"/>
      <c r="P514" s="19"/>
      <c r="Q514" s="19"/>
      <c r="R514" s="19"/>
    </row>
    <row r="515" spans="1:18" ht="18.75">
      <c r="A515" s="14">
        <v>510</v>
      </c>
      <c r="B515" s="15" t="s">
        <v>109</v>
      </c>
      <c r="C515" s="15" t="s">
        <v>386</v>
      </c>
      <c r="D515" s="16">
        <v>10287624.803099999</v>
      </c>
      <c r="E515" s="16">
        <v>1714334.3659999999</v>
      </c>
      <c r="F515" s="16">
        <v>507818.59970000002</v>
      </c>
      <c r="G515" s="17">
        <f t="shared" si="7"/>
        <v>12509777.7688</v>
      </c>
      <c r="H515" s="18"/>
      <c r="I515" s="18"/>
      <c r="J515" s="19"/>
      <c r="K515" s="19"/>
      <c r="L515" s="19"/>
      <c r="M515" s="19"/>
      <c r="N515" s="18"/>
      <c r="O515" s="18"/>
      <c r="P515" s="19"/>
      <c r="Q515" s="19"/>
      <c r="R515" s="19"/>
    </row>
    <row r="516" spans="1:18" ht="18.75">
      <c r="A516" s="14">
        <v>511</v>
      </c>
      <c r="B516" s="15" t="s">
        <v>109</v>
      </c>
      <c r="C516" s="15" t="s">
        <v>388</v>
      </c>
      <c r="D516" s="16">
        <v>14144973.845899999</v>
      </c>
      <c r="E516" s="16">
        <v>2357124.7234999998</v>
      </c>
      <c r="F516" s="16">
        <v>698225.3872</v>
      </c>
      <c r="G516" s="17">
        <f t="shared" si="7"/>
        <v>17200323.956599999</v>
      </c>
      <c r="H516" s="18"/>
      <c r="I516" s="18"/>
      <c r="J516" s="19"/>
      <c r="K516" s="19"/>
      <c r="L516" s="19"/>
      <c r="M516" s="19"/>
      <c r="N516" s="18"/>
      <c r="O516" s="18"/>
      <c r="P516" s="19"/>
      <c r="Q516" s="19"/>
      <c r="R516" s="19"/>
    </row>
    <row r="517" spans="1:18" ht="18.75">
      <c r="A517" s="14">
        <v>512</v>
      </c>
      <c r="B517" s="15" t="s">
        <v>109</v>
      </c>
      <c r="C517" s="15" t="s">
        <v>390</v>
      </c>
      <c r="D517" s="16">
        <v>15303947.729900001</v>
      </c>
      <c r="E517" s="16">
        <v>2550256.6463000001</v>
      </c>
      <c r="F517" s="16">
        <v>755434.75340000005</v>
      </c>
      <c r="G517" s="17">
        <f t="shared" si="7"/>
        <v>18609639.1296</v>
      </c>
      <c r="H517" s="18"/>
      <c r="I517" s="18"/>
      <c r="J517" s="19"/>
      <c r="K517" s="19"/>
      <c r="L517" s="19"/>
      <c r="M517" s="19"/>
      <c r="N517" s="18"/>
      <c r="O517" s="18"/>
      <c r="P517" s="19"/>
      <c r="Q517" s="19"/>
      <c r="R517" s="19"/>
    </row>
    <row r="518" spans="1:18" ht="18.75">
      <c r="A518" s="14">
        <v>513</v>
      </c>
      <c r="B518" s="15" t="s">
        <v>109</v>
      </c>
      <c r="C518" s="15" t="s">
        <v>392</v>
      </c>
      <c r="D518" s="16">
        <v>8238351.6913999999</v>
      </c>
      <c r="E518" s="16">
        <v>1372842.5845000001</v>
      </c>
      <c r="F518" s="16">
        <v>406662.20819999999</v>
      </c>
      <c r="G518" s="17">
        <f t="shared" si="7"/>
        <v>10017856.484099999</v>
      </c>
      <c r="H518" s="18"/>
      <c r="I518" s="18"/>
      <c r="J518" s="19"/>
      <c r="K518" s="19"/>
      <c r="L518" s="19"/>
      <c r="M518" s="19"/>
      <c r="N518" s="18"/>
      <c r="O518" s="18"/>
      <c r="P518" s="19"/>
      <c r="Q518" s="19"/>
      <c r="R518" s="19"/>
    </row>
    <row r="519" spans="1:18" ht="37.5">
      <c r="A519" s="14">
        <v>514</v>
      </c>
      <c r="B519" s="15" t="s">
        <v>109</v>
      </c>
      <c r="C519" s="15" t="s">
        <v>394</v>
      </c>
      <c r="D519" s="16">
        <v>9940894.4129000008</v>
      </c>
      <c r="E519" s="16">
        <v>1656555.0597999999</v>
      </c>
      <c r="F519" s="16">
        <v>490703.26510000002</v>
      </c>
      <c r="G519" s="17">
        <f t="shared" ref="G519:G582" si="8">D519+E519+F519</f>
        <v>12088152.7378</v>
      </c>
      <c r="H519" s="18"/>
      <c r="I519" s="18"/>
      <c r="J519" s="19"/>
      <c r="K519" s="19"/>
      <c r="L519" s="19"/>
      <c r="M519" s="19"/>
      <c r="N519" s="18"/>
      <c r="O519" s="18"/>
      <c r="P519" s="19"/>
      <c r="Q519" s="19"/>
      <c r="R519" s="19"/>
    </row>
    <row r="520" spans="1:18" ht="18.75">
      <c r="A520" s="14">
        <v>515</v>
      </c>
      <c r="B520" s="15" t="s">
        <v>109</v>
      </c>
      <c r="C520" s="15" t="s">
        <v>396</v>
      </c>
      <c r="D520" s="16">
        <v>14882265.794199999</v>
      </c>
      <c r="E520" s="16">
        <v>2479987.3812000002</v>
      </c>
      <c r="F520" s="16">
        <v>734619.65430000005</v>
      </c>
      <c r="G520" s="17">
        <f t="shared" si="8"/>
        <v>18096872.829700001</v>
      </c>
      <c r="H520" s="18"/>
      <c r="I520" s="18"/>
      <c r="J520" s="19"/>
      <c r="K520" s="19"/>
      <c r="L520" s="19"/>
      <c r="M520" s="19"/>
      <c r="N520" s="18"/>
      <c r="O520" s="18"/>
      <c r="P520" s="19"/>
      <c r="Q520" s="19"/>
      <c r="R520" s="19"/>
    </row>
    <row r="521" spans="1:18" ht="18.75">
      <c r="A521" s="14">
        <v>516</v>
      </c>
      <c r="B521" s="15" t="s">
        <v>109</v>
      </c>
      <c r="C521" s="15" t="s">
        <v>398</v>
      </c>
      <c r="D521" s="16">
        <v>14440545.3224</v>
      </c>
      <c r="E521" s="16">
        <v>2406378.8857</v>
      </c>
      <c r="F521" s="16">
        <v>712815.41130000004</v>
      </c>
      <c r="G521" s="17">
        <f t="shared" si="8"/>
        <v>17559739.619399998</v>
      </c>
      <c r="H521" s="18"/>
      <c r="I521" s="18"/>
      <c r="J521" s="19"/>
      <c r="K521" s="19"/>
      <c r="L521" s="19"/>
      <c r="M521" s="19"/>
      <c r="N521" s="18"/>
      <c r="O521" s="18"/>
      <c r="P521" s="19"/>
      <c r="Q521" s="19"/>
      <c r="R521" s="19"/>
    </row>
    <row r="522" spans="1:18" ht="18.75">
      <c r="A522" s="14">
        <v>517</v>
      </c>
      <c r="B522" s="15" t="s">
        <v>109</v>
      </c>
      <c r="C522" s="15" t="s">
        <v>400</v>
      </c>
      <c r="D522" s="16">
        <v>14745004.411</v>
      </c>
      <c r="E522" s="16">
        <v>2457114.0833999999</v>
      </c>
      <c r="F522" s="16">
        <v>727844.14639999997</v>
      </c>
      <c r="G522" s="17">
        <f t="shared" si="8"/>
        <v>17929962.640799999</v>
      </c>
      <c r="H522" s="18"/>
      <c r="I522" s="18"/>
      <c r="J522" s="19"/>
      <c r="K522" s="19"/>
      <c r="L522" s="19"/>
      <c r="M522" s="19"/>
      <c r="N522" s="18"/>
      <c r="O522" s="18"/>
      <c r="P522" s="19"/>
      <c r="Q522" s="19"/>
      <c r="R522" s="19"/>
    </row>
    <row r="523" spans="1:18" ht="18.75">
      <c r="A523" s="14">
        <v>518</v>
      </c>
      <c r="B523" s="15" t="s">
        <v>109</v>
      </c>
      <c r="C523" s="15" t="s">
        <v>402</v>
      </c>
      <c r="D523" s="16">
        <v>11403882.1855</v>
      </c>
      <c r="E523" s="16">
        <v>1900347.9919</v>
      </c>
      <c r="F523" s="16">
        <v>562919.39040000003</v>
      </c>
      <c r="G523" s="17">
        <f t="shared" si="8"/>
        <v>13867149.5678</v>
      </c>
      <c r="H523" s="18"/>
      <c r="I523" s="18"/>
      <c r="J523" s="19"/>
      <c r="K523" s="19"/>
      <c r="L523" s="19"/>
      <c r="M523" s="19"/>
      <c r="N523" s="18"/>
      <c r="O523" s="18"/>
      <c r="P523" s="19"/>
      <c r="Q523" s="19"/>
      <c r="R523" s="19"/>
    </row>
    <row r="524" spans="1:18" ht="18.75">
      <c r="A524" s="14">
        <v>519</v>
      </c>
      <c r="B524" s="15" t="s">
        <v>109</v>
      </c>
      <c r="C524" s="15" t="s">
        <v>404</v>
      </c>
      <c r="D524" s="16">
        <v>13044590.154899999</v>
      </c>
      <c r="E524" s="16">
        <v>2173756.2966</v>
      </c>
      <c r="F524" s="16">
        <v>643908.15500000003</v>
      </c>
      <c r="G524" s="17">
        <f t="shared" si="8"/>
        <v>15862254.6065</v>
      </c>
      <c r="H524" s="18"/>
      <c r="I524" s="18"/>
      <c r="J524" s="19"/>
      <c r="K524" s="19"/>
      <c r="L524" s="19"/>
      <c r="M524" s="19"/>
      <c r="N524" s="18"/>
      <c r="O524" s="18"/>
      <c r="P524" s="19"/>
      <c r="Q524" s="19"/>
      <c r="R524" s="19"/>
    </row>
    <row r="525" spans="1:18" ht="37.5">
      <c r="A525" s="14">
        <v>520</v>
      </c>
      <c r="B525" s="15" t="s">
        <v>110</v>
      </c>
      <c r="C525" s="15" t="s">
        <v>408</v>
      </c>
      <c r="D525" s="16">
        <v>8535092.1824999992</v>
      </c>
      <c r="E525" s="16">
        <v>1422291.5518</v>
      </c>
      <c r="F525" s="16">
        <v>421309.93729999999</v>
      </c>
      <c r="G525" s="17">
        <f t="shared" si="8"/>
        <v>10378693.671599999</v>
      </c>
      <c r="H525" s="18"/>
      <c r="I525" s="18"/>
      <c r="J525" s="19"/>
      <c r="K525" s="19"/>
      <c r="L525" s="19"/>
      <c r="M525" s="19"/>
      <c r="N525" s="18"/>
      <c r="O525" s="18"/>
      <c r="P525" s="19"/>
      <c r="Q525" s="19"/>
      <c r="R525" s="19"/>
    </row>
    <row r="526" spans="1:18" ht="37.5">
      <c r="A526" s="14">
        <v>521</v>
      </c>
      <c r="B526" s="15" t="s">
        <v>110</v>
      </c>
      <c r="C526" s="15" t="s">
        <v>410</v>
      </c>
      <c r="D526" s="16">
        <v>9620589.9876000006</v>
      </c>
      <c r="E526" s="16">
        <v>1603179.3881000001</v>
      </c>
      <c r="F526" s="16">
        <v>474892.37109999999</v>
      </c>
      <c r="G526" s="17">
        <f t="shared" si="8"/>
        <v>11698661.7468</v>
      </c>
      <c r="H526" s="18"/>
      <c r="I526" s="18"/>
      <c r="J526" s="19"/>
      <c r="K526" s="19"/>
      <c r="L526" s="19"/>
      <c r="M526" s="19"/>
      <c r="N526" s="18"/>
      <c r="O526" s="18"/>
      <c r="P526" s="19"/>
      <c r="Q526" s="19"/>
      <c r="R526" s="19"/>
    </row>
    <row r="527" spans="1:18" ht="37.5">
      <c r="A527" s="14">
        <v>522</v>
      </c>
      <c r="B527" s="15" t="s">
        <v>110</v>
      </c>
      <c r="C527" s="15" t="s">
        <v>412</v>
      </c>
      <c r="D527" s="16">
        <v>9850630.1305</v>
      </c>
      <c r="E527" s="16">
        <v>1641513.3796999999</v>
      </c>
      <c r="F527" s="16">
        <v>486247.63199999998</v>
      </c>
      <c r="G527" s="17">
        <f t="shared" si="8"/>
        <v>11978391.142200001</v>
      </c>
      <c r="H527" s="18"/>
      <c r="I527" s="18"/>
      <c r="J527" s="19"/>
      <c r="K527" s="19"/>
      <c r="L527" s="19"/>
      <c r="M527" s="19"/>
      <c r="N527" s="18"/>
      <c r="O527" s="18"/>
      <c r="P527" s="19"/>
      <c r="Q527" s="19"/>
      <c r="R527" s="19"/>
    </row>
    <row r="528" spans="1:18" ht="37.5">
      <c r="A528" s="14">
        <v>523</v>
      </c>
      <c r="B528" s="15" t="s">
        <v>110</v>
      </c>
      <c r="C528" s="15" t="s">
        <v>414</v>
      </c>
      <c r="D528" s="16">
        <v>11622401.1611</v>
      </c>
      <c r="E528" s="16">
        <v>1936762.0911000001</v>
      </c>
      <c r="F528" s="16">
        <v>573705.94240000006</v>
      </c>
      <c r="G528" s="17">
        <f t="shared" si="8"/>
        <v>14132869.194599999</v>
      </c>
      <c r="H528" s="18"/>
      <c r="I528" s="18"/>
      <c r="J528" s="19"/>
      <c r="K528" s="19"/>
      <c r="L528" s="19"/>
      <c r="M528" s="19"/>
      <c r="N528" s="18"/>
      <c r="O528" s="18"/>
      <c r="P528" s="19"/>
      <c r="Q528" s="19"/>
      <c r="R528" s="19"/>
    </row>
    <row r="529" spans="1:18" ht="37.5">
      <c r="A529" s="14">
        <v>524</v>
      </c>
      <c r="B529" s="15" t="s">
        <v>110</v>
      </c>
      <c r="C529" s="15" t="s">
        <v>416</v>
      </c>
      <c r="D529" s="16">
        <v>8298894.5913000004</v>
      </c>
      <c r="E529" s="16">
        <v>1382931.4802999999</v>
      </c>
      <c r="F529" s="16">
        <v>409650.73200000002</v>
      </c>
      <c r="G529" s="17">
        <f t="shared" si="8"/>
        <v>10091476.8036</v>
      </c>
      <c r="H529" s="18"/>
      <c r="I529" s="18"/>
      <c r="J529" s="19"/>
      <c r="K529" s="19"/>
      <c r="L529" s="19"/>
      <c r="M529" s="19"/>
      <c r="N529" s="18"/>
      <c r="O529" s="18"/>
      <c r="P529" s="19"/>
      <c r="Q529" s="19"/>
      <c r="R529" s="19"/>
    </row>
    <row r="530" spans="1:18" ht="37.5">
      <c r="A530" s="14">
        <v>525</v>
      </c>
      <c r="B530" s="15" t="s">
        <v>110</v>
      </c>
      <c r="C530" s="15" t="s">
        <v>418</v>
      </c>
      <c r="D530" s="16">
        <v>7803735.3241999997</v>
      </c>
      <c r="E530" s="16">
        <v>1300417.9201</v>
      </c>
      <c r="F530" s="16">
        <v>385208.63860000001</v>
      </c>
      <c r="G530" s="17">
        <f t="shared" si="8"/>
        <v>9489361.8828999996</v>
      </c>
      <c r="H530" s="18"/>
      <c r="I530" s="18"/>
      <c r="J530" s="19"/>
      <c r="K530" s="19"/>
      <c r="L530" s="19"/>
      <c r="M530" s="19"/>
      <c r="N530" s="18"/>
      <c r="O530" s="18"/>
      <c r="P530" s="19"/>
      <c r="Q530" s="19"/>
      <c r="R530" s="19"/>
    </row>
    <row r="531" spans="1:18" ht="37.5">
      <c r="A531" s="14">
        <v>526</v>
      </c>
      <c r="B531" s="15" t="s">
        <v>110</v>
      </c>
      <c r="C531" s="15" t="s">
        <v>420</v>
      </c>
      <c r="D531" s="16">
        <v>8916468.5187999997</v>
      </c>
      <c r="E531" s="16">
        <v>1485844.2738000001</v>
      </c>
      <c r="F531" s="16">
        <v>440135.46799999999</v>
      </c>
      <c r="G531" s="17">
        <f t="shared" si="8"/>
        <v>10842448.260600001</v>
      </c>
      <c r="H531" s="18"/>
      <c r="I531" s="18"/>
      <c r="J531" s="19"/>
      <c r="K531" s="19"/>
      <c r="L531" s="19"/>
      <c r="M531" s="19"/>
      <c r="N531" s="18"/>
      <c r="O531" s="18"/>
      <c r="P531" s="19"/>
      <c r="Q531" s="19"/>
      <c r="R531" s="19"/>
    </row>
    <row r="532" spans="1:18" ht="37.5">
      <c r="A532" s="14">
        <v>527</v>
      </c>
      <c r="B532" s="15" t="s">
        <v>110</v>
      </c>
      <c r="C532" s="15" t="s">
        <v>422</v>
      </c>
      <c r="D532" s="16">
        <v>13952123.0857</v>
      </c>
      <c r="E532" s="16">
        <v>2324987.9871999999</v>
      </c>
      <c r="F532" s="16">
        <v>688705.87179999996</v>
      </c>
      <c r="G532" s="17">
        <f t="shared" si="8"/>
        <v>16965816.944699999</v>
      </c>
      <c r="H532" s="18"/>
      <c r="I532" s="18"/>
      <c r="J532" s="19"/>
      <c r="K532" s="19"/>
      <c r="L532" s="19"/>
      <c r="M532" s="19"/>
      <c r="N532" s="18"/>
      <c r="O532" s="18"/>
      <c r="P532" s="19"/>
      <c r="Q532" s="19"/>
      <c r="R532" s="19"/>
    </row>
    <row r="533" spans="1:18" ht="37.5">
      <c r="A533" s="14">
        <v>528</v>
      </c>
      <c r="B533" s="15" t="s">
        <v>110</v>
      </c>
      <c r="C533" s="15" t="s">
        <v>424</v>
      </c>
      <c r="D533" s="16">
        <v>12930054.012700001</v>
      </c>
      <c r="E533" s="16">
        <v>2154669.943</v>
      </c>
      <c r="F533" s="16">
        <v>638254.41240000003</v>
      </c>
      <c r="G533" s="17">
        <f t="shared" si="8"/>
        <v>15722978.368100001</v>
      </c>
      <c r="H533" s="18"/>
      <c r="I533" s="18"/>
      <c r="J533" s="19"/>
      <c r="K533" s="19"/>
      <c r="L533" s="19"/>
      <c r="M533" s="19"/>
      <c r="N533" s="18"/>
      <c r="O533" s="18"/>
      <c r="P533" s="19"/>
      <c r="Q533" s="19"/>
      <c r="R533" s="19"/>
    </row>
    <row r="534" spans="1:18" ht="37.5">
      <c r="A534" s="14">
        <v>529</v>
      </c>
      <c r="B534" s="15" t="s">
        <v>110</v>
      </c>
      <c r="C534" s="15" t="s">
        <v>426</v>
      </c>
      <c r="D534" s="16">
        <v>9891294.4589000009</v>
      </c>
      <c r="E534" s="16">
        <v>1648289.7013999999</v>
      </c>
      <c r="F534" s="16">
        <v>488254.908</v>
      </c>
      <c r="G534" s="17">
        <f t="shared" si="8"/>
        <v>12027839.068299999</v>
      </c>
      <c r="H534" s="18"/>
      <c r="I534" s="18"/>
      <c r="J534" s="19"/>
      <c r="K534" s="19"/>
      <c r="L534" s="19"/>
      <c r="M534" s="19"/>
      <c r="N534" s="18"/>
      <c r="O534" s="18"/>
      <c r="P534" s="19"/>
      <c r="Q534" s="19"/>
      <c r="R534" s="19"/>
    </row>
    <row r="535" spans="1:18" ht="37.5">
      <c r="A535" s="14">
        <v>530</v>
      </c>
      <c r="B535" s="15" t="s">
        <v>110</v>
      </c>
      <c r="C535" s="15" t="s">
        <v>407</v>
      </c>
      <c r="D535" s="16">
        <v>9467880.2572000008</v>
      </c>
      <c r="E535" s="16">
        <v>1577731.7708000001</v>
      </c>
      <c r="F535" s="16">
        <v>467354.30060000002</v>
      </c>
      <c r="G535" s="17">
        <f t="shared" si="8"/>
        <v>11512966.328600001</v>
      </c>
      <c r="H535" s="18"/>
      <c r="I535" s="18"/>
      <c r="J535" s="19"/>
      <c r="K535" s="19"/>
      <c r="L535" s="19"/>
      <c r="M535" s="19"/>
      <c r="N535" s="18"/>
      <c r="O535" s="18"/>
      <c r="P535" s="19"/>
      <c r="Q535" s="19"/>
      <c r="R535" s="19"/>
    </row>
    <row r="536" spans="1:18" ht="37.5">
      <c r="A536" s="14">
        <v>531</v>
      </c>
      <c r="B536" s="15" t="s">
        <v>110</v>
      </c>
      <c r="C536" s="15" t="s">
        <v>430</v>
      </c>
      <c r="D536" s="16">
        <v>10058943.207800001</v>
      </c>
      <c r="E536" s="16">
        <v>1676226.7634000001</v>
      </c>
      <c r="F536" s="16">
        <v>496530.3996</v>
      </c>
      <c r="G536" s="17">
        <f t="shared" si="8"/>
        <v>12231700.3708</v>
      </c>
      <c r="H536" s="18"/>
      <c r="I536" s="18"/>
      <c r="J536" s="19"/>
      <c r="K536" s="19"/>
      <c r="L536" s="19"/>
      <c r="M536" s="19"/>
      <c r="N536" s="18"/>
      <c r="O536" s="18"/>
      <c r="P536" s="19"/>
      <c r="Q536" s="19"/>
      <c r="R536" s="19"/>
    </row>
    <row r="537" spans="1:18" ht="37.5">
      <c r="A537" s="14">
        <v>532</v>
      </c>
      <c r="B537" s="15" t="s">
        <v>110</v>
      </c>
      <c r="C537" s="15" t="s">
        <v>432</v>
      </c>
      <c r="D537" s="16">
        <v>8074969.7295000004</v>
      </c>
      <c r="E537" s="16">
        <v>1345616.5419000001</v>
      </c>
      <c r="F537" s="16">
        <v>398597.33409999998</v>
      </c>
      <c r="G537" s="17">
        <f t="shared" si="8"/>
        <v>9819183.6054999996</v>
      </c>
      <c r="H537" s="18"/>
      <c r="I537" s="18"/>
      <c r="J537" s="19"/>
      <c r="K537" s="19"/>
      <c r="L537" s="19"/>
      <c r="M537" s="19"/>
      <c r="N537" s="18"/>
      <c r="O537" s="18"/>
      <c r="P537" s="19"/>
      <c r="Q537" s="19"/>
      <c r="R537" s="19"/>
    </row>
    <row r="538" spans="1:18" ht="18.75">
      <c r="A538" s="14">
        <v>533</v>
      </c>
      <c r="B538" s="15" t="s">
        <v>111</v>
      </c>
      <c r="C538" s="15" t="s">
        <v>436</v>
      </c>
      <c r="D538" s="16">
        <v>8879029.3303999994</v>
      </c>
      <c r="E538" s="16">
        <v>1479605.3907999999</v>
      </c>
      <c r="F538" s="16">
        <v>438287.39169999998</v>
      </c>
      <c r="G538" s="17">
        <f t="shared" si="8"/>
        <v>10796922.1129</v>
      </c>
      <c r="H538" s="18"/>
      <c r="I538" s="18"/>
      <c r="J538" s="19"/>
      <c r="K538" s="19"/>
      <c r="L538" s="19"/>
      <c r="M538" s="19"/>
      <c r="N538" s="18"/>
      <c r="O538" s="18"/>
      <c r="P538" s="19"/>
      <c r="Q538" s="19"/>
      <c r="R538" s="19"/>
    </row>
    <row r="539" spans="1:18" ht="18.75">
      <c r="A539" s="14">
        <v>534</v>
      </c>
      <c r="B539" s="15" t="s">
        <v>111</v>
      </c>
      <c r="C539" s="15" t="s">
        <v>438</v>
      </c>
      <c r="D539" s="16">
        <v>7623252.0829999996</v>
      </c>
      <c r="E539" s="16">
        <v>1270342.1126000001</v>
      </c>
      <c r="F539" s="16">
        <v>376299.60969999997</v>
      </c>
      <c r="G539" s="17">
        <f t="shared" si="8"/>
        <v>9269893.8052999992</v>
      </c>
      <c r="H539" s="18"/>
      <c r="I539" s="18"/>
      <c r="J539" s="19"/>
      <c r="K539" s="19"/>
      <c r="L539" s="19"/>
      <c r="M539" s="19"/>
      <c r="N539" s="18"/>
      <c r="O539" s="18"/>
      <c r="P539" s="19"/>
      <c r="Q539" s="19"/>
      <c r="R539" s="19"/>
    </row>
    <row r="540" spans="1:18" ht="18.75">
      <c r="A540" s="14">
        <v>535</v>
      </c>
      <c r="B540" s="15" t="s">
        <v>111</v>
      </c>
      <c r="C540" s="15" t="s">
        <v>440</v>
      </c>
      <c r="D540" s="16">
        <v>8730206.2566999998</v>
      </c>
      <c r="E540" s="16">
        <v>1454805.4476999999</v>
      </c>
      <c r="F540" s="16">
        <v>430941.17460000003</v>
      </c>
      <c r="G540" s="17">
        <f t="shared" si="8"/>
        <v>10615952.879000001</v>
      </c>
      <c r="H540" s="18"/>
      <c r="I540" s="18"/>
      <c r="J540" s="19"/>
      <c r="K540" s="19"/>
      <c r="L540" s="19"/>
      <c r="M540" s="19"/>
      <c r="N540" s="18"/>
      <c r="O540" s="18"/>
      <c r="P540" s="19"/>
      <c r="Q540" s="19"/>
      <c r="R540" s="19"/>
    </row>
    <row r="541" spans="1:18" ht="18.75">
      <c r="A541" s="14">
        <v>536</v>
      </c>
      <c r="B541" s="15" t="s">
        <v>111</v>
      </c>
      <c r="C541" s="15" t="s">
        <v>442</v>
      </c>
      <c r="D541" s="16">
        <v>14211493.345000001</v>
      </c>
      <c r="E541" s="16">
        <v>2368209.5624000002</v>
      </c>
      <c r="F541" s="16">
        <v>701508.92830000003</v>
      </c>
      <c r="G541" s="17">
        <f t="shared" si="8"/>
        <v>17281211.835700002</v>
      </c>
      <c r="H541" s="18"/>
      <c r="I541" s="18"/>
      <c r="J541" s="19"/>
      <c r="K541" s="19"/>
      <c r="L541" s="19"/>
      <c r="M541" s="19"/>
      <c r="N541" s="18"/>
      <c r="O541" s="18"/>
      <c r="P541" s="19"/>
      <c r="Q541" s="19"/>
      <c r="R541" s="19"/>
    </row>
    <row r="542" spans="1:18" ht="18.75">
      <c r="A542" s="14">
        <v>537</v>
      </c>
      <c r="B542" s="15" t="s">
        <v>111</v>
      </c>
      <c r="C542" s="15" t="s">
        <v>444</v>
      </c>
      <c r="D542" s="16">
        <v>8530529.9188000001</v>
      </c>
      <c r="E542" s="16">
        <v>1421531.2941000001</v>
      </c>
      <c r="F542" s="16">
        <v>421084.73450000002</v>
      </c>
      <c r="G542" s="17">
        <f t="shared" si="8"/>
        <v>10373145.9474</v>
      </c>
      <c r="H542" s="18"/>
      <c r="I542" s="18"/>
      <c r="J542" s="19"/>
      <c r="K542" s="19"/>
      <c r="L542" s="19"/>
      <c r="M542" s="19"/>
      <c r="N542" s="18"/>
      <c r="O542" s="18"/>
      <c r="P542" s="19"/>
      <c r="Q542" s="19"/>
      <c r="R542" s="19"/>
    </row>
    <row r="543" spans="1:18" ht="18.75">
      <c r="A543" s="14">
        <v>538</v>
      </c>
      <c r="B543" s="15" t="s">
        <v>111</v>
      </c>
      <c r="C543" s="15" t="s">
        <v>446</v>
      </c>
      <c r="D543" s="16">
        <v>8984455.9782999996</v>
      </c>
      <c r="E543" s="16">
        <v>1497173.7342999999</v>
      </c>
      <c r="F543" s="16">
        <v>443491.47070000001</v>
      </c>
      <c r="G543" s="17">
        <f t="shared" si="8"/>
        <v>10925121.1833</v>
      </c>
      <c r="H543" s="18"/>
      <c r="I543" s="18"/>
      <c r="J543" s="19"/>
      <c r="K543" s="19"/>
      <c r="L543" s="19"/>
      <c r="M543" s="19"/>
      <c r="N543" s="18"/>
      <c r="O543" s="18"/>
      <c r="P543" s="19"/>
      <c r="Q543" s="19"/>
      <c r="R543" s="19"/>
    </row>
    <row r="544" spans="1:18" ht="18.75">
      <c r="A544" s="14">
        <v>539</v>
      </c>
      <c r="B544" s="15" t="s">
        <v>111</v>
      </c>
      <c r="C544" s="15" t="s">
        <v>448</v>
      </c>
      <c r="D544" s="16">
        <v>8509966.0135999992</v>
      </c>
      <c r="E544" s="16">
        <v>1418104.5157999999</v>
      </c>
      <c r="F544" s="16">
        <v>420069.65720000002</v>
      </c>
      <c r="G544" s="17">
        <f t="shared" si="8"/>
        <v>10348140.1866</v>
      </c>
      <c r="H544" s="18"/>
      <c r="I544" s="18"/>
      <c r="J544" s="19"/>
      <c r="K544" s="19"/>
      <c r="L544" s="19"/>
      <c r="M544" s="19"/>
      <c r="N544" s="18"/>
      <c r="O544" s="18"/>
      <c r="P544" s="19"/>
      <c r="Q544" s="19"/>
      <c r="R544" s="19"/>
    </row>
    <row r="545" spans="1:18" ht="18.75">
      <c r="A545" s="14">
        <v>540</v>
      </c>
      <c r="B545" s="15" t="s">
        <v>111</v>
      </c>
      <c r="C545" s="15" t="s">
        <v>450</v>
      </c>
      <c r="D545" s="16">
        <v>7604193.8042000001</v>
      </c>
      <c r="E545" s="16">
        <v>1267166.2326</v>
      </c>
      <c r="F545" s="16">
        <v>375358.85330000002</v>
      </c>
      <c r="G545" s="17">
        <f t="shared" si="8"/>
        <v>9246718.8901000004</v>
      </c>
      <c r="H545" s="18"/>
      <c r="I545" s="18"/>
      <c r="J545" s="19"/>
      <c r="K545" s="19"/>
      <c r="L545" s="19"/>
      <c r="M545" s="19"/>
      <c r="N545" s="18"/>
      <c r="O545" s="18"/>
      <c r="P545" s="19"/>
      <c r="Q545" s="19"/>
      <c r="R545" s="19"/>
    </row>
    <row r="546" spans="1:18" ht="18.75">
      <c r="A546" s="14">
        <v>541</v>
      </c>
      <c r="B546" s="15" t="s">
        <v>111</v>
      </c>
      <c r="C546" s="15" t="s">
        <v>452</v>
      </c>
      <c r="D546" s="16">
        <v>8205362.8639000002</v>
      </c>
      <c r="E546" s="16">
        <v>1367345.3117</v>
      </c>
      <c r="F546" s="16">
        <v>405033.81099999999</v>
      </c>
      <c r="G546" s="17">
        <f t="shared" si="8"/>
        <v>9977741.9866000004</v>
      </c>
      <c r="H546" s="18"/>
      <c r="I546" s="18"/>
      <c r="J546" s="19"/>
      <c r="K546" s="19"/>
      <c r="L546" s="19"/>
      <c r="M546" s="19"/>
      <c r="N546" s="18"/>
      <c r="O546" s="18"/>
      <c r="P546" s="19"/>
      <c r="Q546" s="19"/>
      <c r="R546" s="19"/>
    </row>
    <row r="547" spans="1:18" ht="18.75">
      <c r="A547" s="14">
        <v>542</v>
      </c>
      <c r="B547" s="15" t="s">
        <v>111</v>
      </c>
      <c r="C547" s="15" t="s">
        <v>454</v>
      </c>
      <c r="D547" s="16">
        <v>9036409.4591000006</v>
      </c>
      <c r="E547" s="16">
        <v>1505831.2853999999</v>
      </c>
      <c r="F547" s="16">
        <v>446056.00280000002</v>
      </c>
      <c r="G547" s="17">
        <f t="shared" si="8"/>
        <v>10988296.747300001</v>
      </c>
      <c r="H547" s="18"/>
      <c r="I547" s="18"/>
      <c r="J547" s="19"/>
      <c r="K547" s="19"/>
      <c r="L547" s="19"/>
      <c r="M547" s="19"/>
      <c r="N547" s="18"/>
      <c r="O547" s="18"/>
      <c r="P547" s="19"/>
      <c r="Q547" s="19"/>
      <c r="R547" s="19"/>
    </row>
    <row r="548" spans="1:18" ht="18.75">
      <c r="A548" s="14">
        <v>543</v>
      </c>
      <c r="B548" s="15" t="s">
        <v>111</v>
      </c>
      <c r="C548" s="15" t="s">
        <v>456</v>
      </c>
      <c r="D548" s="16">
        <v>8826716.9215999991</v>
      </c>
      <c r="E548" s="16">
        <v>1470888.0278</v>
      </c>
      <c r="F548" s="16">
        <v>435705.1422</v>
      </c>
      <c r="G548" s="17">
        <f t="shared" si="8"/>
        <v>10733310.091600001</v>
      </c>
      <c r="H548" s="18"/>
      <c r="I548" s="18"/>
      <c r="J548" s="19"/>
      <c r="K548" s="19"/>
      <c r="L548" s="19"/>
      <c r="M548" s="19"/>
      <c r="N548" s="18"/>
      <c r="O548" s="18"/>
      <c r="P548" s="19"/>
      <c r="Q548" s="19"/>
      <c r="R548" s="19"/>
    </row>
    <row r="549" spans="1:18" ht="18.75">
      <c r="A549" s="14">
        <v>544</v>
      </c>
      <c r="B549" s="15" t="s">
        <v>111</v>
      </c>
      <c r="C549" s="15" t="s">
        <v>458</v>
      </c>
      <c r="D549" s="16">
        <v>10270951.642200001</v>
      </c>
      <c r="E549" s="16">
        <v>1711555.943</v>
      </c>
      <c r="F549" s="16">
        <v>506995.57780000003</v>
      </c>
      <c r="G549" s="17">
        <f t="shared" si="8"/>
        <v>12489503.163000001</v>
      </c>
      <c r="H549" s="18"/>
      <c r="I549" s="18"/>
      <c r="J549" s="19"/>
      <c r="K549" s="19"/>
      <c r="L549" s="19"/>
      <c r="M549" s="19"/>
      <c r="N549" s="18"/>
      <c r="O549" s="18"/>
      <c r="P549" s="19"/>
      <c r="Q549" s="19"/>
      <c r="R549" s="19"/>
    </row>
    <row r="550" spans="1:18" ht="18.75">
      <c r="A550" s="14">
        <v>545</v>
      </c>
      <c r="B550" s="15" t="s">
        <v>111</v>
      </c>
      <c r="C550" s="15" t="s">
        <v>460</v>
      </c>
      <c r="D550" s="16">
        <v>10521265.658</v>
      </c>
      <c r="E550" s="16">
        <v>1753268.3818000001</v>
      </c>
      <c r="F550" s="16">
        <v>519351.5992</v>
      </c>
      <c r="G550" s="17">
        <f t="shared" si="8"/>
        <v>12793885.639</v>
      </c>
      <c r="H550" s="18"/>
      <c r="I550" s="18"/>
      <c r="J550" s="19"/>
      <c r="K550" s="19"/>
      <c r="L550" s="19"/>
      <c r="M550" s="19"/>
      <c r="N550" s="18"/>
      <c r="O550" s="18"/>
      <c r="P550" s="19"/>
      <c r="Q550" s="19"/>
      <c r="R550" s="19"/>
    </row>
    <row r="551" spans="1:18" ht="18.75">
      <c r="A551" s="14">
        <v>546</v>
      </c>
      <c r="B551" s="15" t="s">
        <v>111</v>
      </c>
      <c r="C551" s="15" t="s">
        <v>462</v>
      </c>
      <c r="D551" s="16">
        <v>11649833.4177</v>
      </c>
      <c r="E551" s="16">
        <v>1941333.4145</v>
      </c>
      <c r="F551" s="16">
        <v>575060.05579999997</v>
      </c>
      <c r="G551" s="17">
        <f t="shared" si="8"/>
        <v>14166226.888</v>
      </c>
      <c r="H551" s="18"/>
      <c r="I551" s="18"/>
      <c r="J551" s="19"/>
      <c r="K551" s="19"/>
      <c r="L551" s="19"/>
      <c r="M551" s="19"/>
      <c r="N551" s="18"/>
      <c r="O551" s="18"/>
      <c r="P551" s="19"/>
      <c r="Q551" s="19"/>
      <c r="R551" s="19"/>
    </row>
    <row r="552" spans="1:18" ht="18.75">
      <c r="A552" s="14">
        <v>547</v>
      </c>
      <c r="B552" s="15" t="s">
        <v>111</v>
      </c>
      <c r="C552" s="15" t="s">
        <v>464</v>
      </c>
      <c r="D552" s="16">
        <v>13746079.102</v>
      </c>
      <c r="E552" s="16">
        <v>2290652.7263000002</v>
      </c>
      <c r="F552" s="16">
        <v>678535.11140000005</v>
      </c>
      <c r="G552" s="17">
        <f t="shared" si="8"/>
        <v>16715266.9397</v>
      </c>
      <c r="H552" s="18"/>
      <c r="I552" s="18"/>
      <c r="J552" s="19"/>
      <c r="K552" s="19"/>
      <c r="L552" s="19"/>
      <c r="M552" s="19"/>
      <c r="N552" s="18"/>
      <c r="O552" s="18"/>
      <c r="P552" s="19"/>
      <c r="Q552" s="19"/>
      <c r="R552" s="19"/>
    </row>
    <row r="553" spans="1:18" ht="18.75">
      <c r="A553" s="14">
        <v>548</v>
      </c>
      <c r="B553" s="15" t="s">
        <v>111</v>
      </c>
      <c r="C553" s="15" t="s">
        <v>466</v>
      </c>
      <c r="D553" s="16">
        <v>8705834.5966999996</v>
      </c>
      <c r="E553" s="16">
        <v>1450744.1435</v>
      </c>
      <c r="F553" s="16">
        <v>429738.13870000001</v>
      </c>
      <c r="G553" s="17">
        <f t="shared" si="8"/>
        <v>10586316.878900001</v>
      </c>
      <c r="H553" s="18"/>
      <c r="I553" s="18"/>
      <c r="J553" s="19"/>
      <c r="K553" s="19"/>
      <c r="L553" s="19"/>
      <c r="M553" s="19"/>
      <c r="N553" s="18"/>
      <c r="O553" s="18"/>
      <c r="P553" s="19"/>
      <c r="Q553" s="19"/>
      <c r="R553" s="19"/>
    </row>
    <row r="554" spans="1:18" ht="18.75">
      <c r="A554" s="14">
        <v>549</v>
      </c>
      <c r="B554" s="15" t="s">
        <v>111</v>
      </c>
      <c r="C554" s="15" t="s">
        <v>468</v>
      </c>
      <c r="D554" s="16">
        <v>11816437.0196</v>
      </c>
      <c r="E554" s="16">
        <v>1969096.3126999999</v>
      </c>
      <c r="F554" s="16">
        <v>583283.95680000004</v>
      </c>
      <c r="G554" s="17">
        <f t="shared" si="8"/>
        <v>14368817.289100001</v>
      </c>
      <c r="H554" s="18"/>
      <c r="I554" s="18"/>
      <c r="J554" s="19"/>
      <c r="K554" s="19"/>
      <c r="L554" s="19"/>
      <c r="M554" s="19"/>
      <c r="N554" s="18"/>
      <c r="O554" s="18"/>
      <c r="P554" s="19"/>
      <c r="Q554" s="19"/>
      <c r="R554" s="19"/>
    </row>
    <row r="555" spans="1:18" ht="18.75">
      <c r="A555" s="14">
        <v>550</v>
      </c>
      <c r="B555" s="15" t="s">
        <v>111</v>
      </c>
      <c r="C555" s="15" t="s">
        <v>470</v>
      </c>
      <c r="D555" s="16">
        <v>7981749.3216000004</v>
      </c>
      <c r="E555" s="16">
        <v>1330082.2516999999</v>
      </c>
      <c r="F555" s="16">
        <v>393995.78049999999</v>
      </c>
      <c r="G555" s="17">
        <f t="shared" si="8"/>
        <v>9705827.3538000006</v>
      </c>
      <c r="H555" s="18"/>
      <c r="I555" s="18"/>
      <c r="J555" s="19"/>
      <c r="K555" s="19"/>
      <c r="L555" s="19"/>
      <c r="M555" s="19"/>
      <c r="N555" s="18"/>
      <c r="O555" s="18"/>
      <c r="P555" s="19"/>
      <c r="Q555" s="19"/>
      <c r="R555" s="19"/>
    </row>
    <row r="556" spans="1:18" ht="18.75">
      <c r="A556" s="14">
        <v>551</v>
      </c>
      <c r="B556" s="15" t="s">
        <v>111</v>
      </c>
      <c r="C556" s="15" t="s">
        <v>472</v>
      </c>
      <c r="D556" s="16">
        <v>9186074.1625999995</v>
      </c>
      <c r="E556" s="16">
        <v>1530771.4779999999</v>
      </c>
      <c r="F556" s="16">
        <v>453443.76449999999</v>
      </c>
      <c r="G556" s="17">
        <f t="shared" si="8"/>
        <v>11170289.405099999</v>
      </c>
      <c r="H556" s="18"/>
      <c r="I556" s="18"/>
      <c r="J556" s="19"/>
      <c r="K556" s="19"/>
      <c r="L556" s="19"/>
      <c r="M556" s="19"/>
      <c r="N556" s="18"/>
      <c r="O556" s="18"/>
      <c r="P556" s="19"/>
      <c r="Q556" s="19"/>
      <c r="R556" s="19"/>
    </row>
    <row r="557" spans="1:18" ht="18.75">
      <c r="A557" s="14">
        <v>552</v>
      </c>
      <c r="B557" s="15" t="s">
        <v>111</v>
      </c>
      <c r="C557" s="15" t="s">
        <v>474</v>
      </c>
      <c r="D557" s="16">
        <v>10595107.7666</v>
      </c>
      <c r="E557" s="16">
        <v>1765573.4635999999</v>
      </c>
      <c r="F557" s="16">
        <v>522996.59960000002</v>
      </c>
      <c r="G557" s="17">
        <f t="shared" si="8"/>
        <v>12883677.8298</v>
      </c>
      <c r="H557" s="18"/>
      <c r="I557" s="18"/>
      <c r="J557" s="19"/>
      <c r="K557" s="19"/>
      <c r="L557" s="19"/>
      <c r="M557" s="19"/>
      <c r="N557" s="18"/>
      <c r="O557" s="18"/>
      <c r="P557" s="19"/>
      <c r="Q557" s="19"/>
      <c r="R557" s="19"/>
    </row>
    <row r="558" spans="1:18" ht="18.75">
      <c r="A558" s="14">
        <v>553</v>
      </c>
      <c r="B558" s="15" t="s">
        <v>111</v>
      </c>
      <c r="C558" s="15" t="s">
        <v>476</v>
      </c>
      <c r="D558" s="16">
        <v>9967141.0503000002</v>
      </c>
      <c r="E558" s="16">
        <v>1660928.8111</v>
      </c>
      <c r="F558" s="16">
        <v>491998.85379999998</v>
      </c>
      <c r="G558" s="17">
        <f t="shared" si="8"/>
        <v>12120068.7152</v>
      </c>
      <c r="H558" s="18"/>
      <c r="I558" s="18"/>
      <c r="J558" s="19"/>
      <c r="K558" s="19"/>
      <c r="L558" s="19"/>
      <c r="M558" s="19"/>
      <c r="N558" s="18"/>
      <c r="O558" s="18"/>
      <c r="P558" s="19"/>
      <c r="Q558" s="19"/>
      <c r="R558" s="19"/>
    </row>
    <row r="559" spans="1:18" ht="18.75">
      <c r="A559" s="14">
        <v>554</v>
      </c>
      <c r="B559" s="15" t="s">
        <v>111</v>
      </c>
      <c r="C559" s="15" t="s">
        <v>478</v>
      </c>
      <c r="D559" s="16">
        <v>11782687.869000001</v>
      </c>
      <c r="E559" s="16">
        <v>1963472.3393000001</v>
      </c>
      <c r="F559" s="16">
        <v>581618.02839999995</v>
      </c>
      <c r="G559" s="17">
        <f t="shared" si="8"/>
        <v>14327778.2367</v>
      </c>
      <c r="H559" s="18"/>
      <c r="I559" s="18"/>
      <c r="J559" s="19"/>
      <c r="K559" s="19"/>
      <c r="L559" s="19"/>
      <c r="M559" s="19"/>
      <c r="N559" s="18"/>
      <c r="O559" s="18"/>
      <c r="P559" s="19"/>
      <c r="Q559" s="19"/>
      <c r="R559" s="19"/>
    </row>
    <row r="560" spans="1:18" ht="18.75">
      <c r="A560" s="14">
        <v>555</v>
      </c>
      <c r="B560" s="15" t="s">
        <v>111</v>
      </c>
      <c r="C560" s="15" t="s">
        <v>480</v>
      </c>
      <c r="D560" s="16">
        <v>8616975.5095000006</v>
      </c>
      <c r="E560" s="16">
        <v>1435936.6257</v>
      </c>
      <c r="F560" s="16">
        <v>425351.86900000001</v>
      </c>
      <c r="G560" s="17">
        <f t="shared" si="8"/>
        <v>10478264.0042</v>
      </c>
      <c r="H560" s="18"/>
      <c r="I560" s="18"/>
      <c r="J560" s="19"/>
      <c r="K560" s="19"/>
      <c r="L560" s="19"/>
      <c r="M560" s="19"/>
      <c r="N560" s="18"/>
      <c r="O560" s="18"/>
      <c r="P560" s="19"/>
      <c r="Q560" s="19"/>
      <c r="R560" s="19"/>
    </row>
    <row r="561" spans="1:18" ht="18.75">
      <c r="A561" s="14">
        <v>556</v>
      </c>
      <c r="B561" s="15" t="s">
        <v>111</v>
      </c>
      <c r="C561" s="15" t="s">
        <v>482</v>
      </c>
      <c r="D561" s="16">
        <v>7012850.3147999998</v>
      </c>
      <c r="E561" s="16">
        <v>1168624.4909000001</v>
      </c>
      <c r="F561" s="16">
        <v>346168.90639999998</v>
      </c>
      <c r="G561" s="17">
        <f t="shared" si="8"/>
        <v>8527643.7120999992</v>
      </c>
      <c r="H561" s="18"/>
      <c r="I561" s="18"/>
      <c r="J561" s="19"/>
      <c r="K561" s="19"/>
      <c r="L561" s="19"/>
      <c r="M561" s="19"/>
      <c r="N561" s="18"/>
      <c r="O561" s="18"/>
      <c r="P561" s="19"/>
      <c r="Q561" s="19"/>
      <c r="R561" s="19"/>
    </row>
    <row r="562" spans="1:18" ht="18.75">
      <c r="A562" s="14">
        <v>557</v>
      </c>
      <c r="B562" s="15" t="s">
        <v>111</v>
      </c>
      <c r="C562" s="15" t="s">
        <v>484</v>
      </c>
      <c r="D562" s="16">
        <v>7817158.9994999999</v>
      </c>
      <c r="E562" s="16">
        <v>1302654.8473</v>
      </c>
      <c r="F562" s="16">
        <v>385871.25919999997</v>
      </c>
      <c r="G562" s="17">
        <f t="shared" si="8"/>
        <v>9505685.1060000006</v>
      </c>
      <c r="H562" s="18"/>
      <c r="I562" s="18"/>
      <c r="J562" s="19"/>
      <c r="K562" s="19"/>
      <c r="L562" s="19"/>
      <c r="M562" s="19"/>
      <c r="N562" s="18"/>
      <c r="O562" s="18"/>
      <c r="P562" s="19"/>
      <c r="Q562" s="19"/>
      <c r="R562" s="19"/>
    </row>
    <row r="563" spans="1:18" ht="37.5">
      <c r="A563" s="14">
        <v>558</v>
      </c>
      <c r="B563" s="15" t="s">
        <v>112</v>
      </c>
      <c r="C563" s="15" t="s">
        <v>489</v>
      </c>
      <c r="D563" s="16">
        <v>8776439.7093000002</v>
      </c>
      <c r="E563" s="16">
        <v>1462509.8108000001</v>
      </c>
      <c r="F563" s="16">
        <v>433223.3542</v>
      </c>
      <c r="G563" s="17">
        <f t="shared" si="8"/>
        <v>10672172.874299999</v>
      </c>
      <c r="H563" s="18"/>
      <c r="I563" s="18"/>
      <c r="J563" s="19"/>
      <c r="K563" s="19"/>
      <c r="L563" s="19"/>
      <c r="M563" s="19"/>
      <c r="N563" s="18"/>
      <c r="O563" s="18"/>
      <c r="P563" s="19"/>
      <c r="Q563" s="19"/>
      <c r="R563" s="19"/>
    </row>
    <row r="564" spans="1:18" ht="37.5">
      <c r="A564" s="14">
        <v>559</v>
      </c>
      <c r="B564" s="15" t="s">
        <v>112</v>
      </c>
      <c r="C564" s="15" t="s">
        <v>491</v>
      </c>
      <c r="D564" s="16">
        <v>9060331.1085000001</v>
      </c>
      <c r="E564" s="16">
        <v>1509817.5996999999</v>
      </c>
      <c r="F564" s="16">
        <v>447236.82530000003</v>
      </c>
      <c r="G564" s="17">
        <f t="shared" si="8"/>
        <v>11017385.533500001</v>
      </c>
      <c r="H564" s="18"/>
      <c r="I564" s="18"/>
      <c r="J564" s="19"/>
      <c r="K564" s="19"/>
      <c r="L564" s="19"/>
      <c r="M564" s="19"/>
      <c r="N564" s="18"/>
      <c r="O564" s="18"/>
      <c r="P564" s="19"/>
      <c r="Q564" s="19"/>
      <c r="R564" s="19"/>
    </row>
    <row r="565" spans="1:18" ht="18.75">
      <c r="A565" s="14">
        <v>560</v>
      </c>
      <c r="B565" s="15" t="s">
        <v>112</v>
      </c>
      <c r="C565" s="15" t="s">
        <v>493</v>
      </c>
      <c r="D565" s="16">
        <v>13926028.8517</v>
      </c>
      <c r="E565" s="16">
        <v>2320639.6324999998</v>
      </c>
      <c r="F565" s="16">
        <v>687417.80599999998</v>
      </c>
      <c r="G565" s="17">
        <f t="shared" si="8"/>
        <v>16934086.290199999</v>
      </c>
      <c r="H565" s="18"/>
      <c r="I565" s="18"/>
      <c r="J565" s="19"/>
      <c r="K565" s="19"/>
      <c r="L565" s="19"/>
      <c r="M565" s="19"/>
      <c r="N565" s="18"/>
      <c r="O565" s="18"/>
      <c r="P565" s="19"/>
      <c r="Q565" s="19"/>
      <c r="R565" s="19"/>
    </row>
    <row r="566" spans="1:18" ht="37.5">
      <c r="A566" s="14">
        <v>561</v>
      </c>
      <c r="B566" s="15" t="s">
        <v>112</v>
      </c>
      <c r="C566" s="15" t="s">
        <v>495</v>
      </c>
      <c r="D566" s="16">
        <v>9156480.8761</v>
      </c>
      <c r="E566" s="16">
        <v>1525840.0396</v>
      </c>
      <c r="F566" s="16">
        <v>451982.97820000001</v>
      </c>
      <c r="G566" s="17">
        <f t="shared" si="8"/>
        <v>11134303.8939</v>
      </c>
      <c r="H566" s="18"/>
      <c r="I566" s="18"/>
      <c r="J566" s="19"/>
      <c r="K566" s="19"/>
      <c r="L566" s="19"/>
      <c r="M566" s="19"/>
      <c r="N566" s="18"/>
      <c r="O566" s="18"/>
      <c r="P566" s="19"/>
      <c r="Q566" s="19"/>
      <c r="R566" s="19"/>
    </row>
    <row r="567" spans="1:18" ht="37.5">
      <c r="A567" s="14">
        <v>562</v>
      </c>
      <c r="B567" s="15" t="s">
        <v>112</v>
      </c>
      <c r="C567" s="15" t="s">
        <v>497</v>
      </c>
      <c r="D567" s="16">
        <v>8205842.8000999996</v>
      </c>
      <c r="E567" s="16">
        <v>1367425.2885</v>
      </c>
      <c r="F567" s="16">
        <v>405057.50160000002</v>
      </c>
      <c r="G567" s="17">
        <f t="shared" si="8"/>
        <v>9978325.5901999995</v>
      </c>
      <c r="H567" s="18"/>
      <c r="I567" s="18"/>
      <c r="J567" s="19"/>
      <c r="K567" s="19"/>
      <c r="L567" s="19"/>
      <c r="M567" s="19"/>
      <c r="N567" s="18"/>
      <c r="O567" s="18"/>
      <c r="P567" s="19"/>
      <c r="Q567" s="19"/>
      <c r="R567" s="19"/>
    </row>
    <row r="568" spans="1:18" ht="18.75">
      <c r="A568" s="14">
        <v>563</v>
      </c>
      <c r="B568" s="15" t="s">
        <v>112</v>
      </c>
      <c r="C568" s="15" t="s">
        <v>499</v>
      </c>
      <c r="D568" s="16">
        <v>6241977.7559000002</v>
      </c>
      <c r="E568" s="16">
        <v>1040165.9453</v>
      </c>
      <c r="F568" s="16">
        <v>308117.03029999998</v>
      </c>
      <c r="G568" s="17">
        <f t="shared" si="8"/>
        <v>7590260.7314999998</v>
      </c>
      <c r="H568" s="18"/>
      <c r="I568" s="18"/>
      <c r="J568" s="19"/>
      <c r="K568" s="19"/>
      <c r="L568" s="19"/>
      <c r="M568" s="19"/>
      <c r="N568" s="18"/>
      <c r="O568" s="18"/>
      <c r="P568" s="19"/>
      <c r="Q568" s="19"/>
      <c r="R568" s="19"/>
    </row>
    <row r="569" spans="1:18" ht="18.75">
      <c r="A569" s="14">
        <v>564</v>
      </c>
      <c r="B569" s="15" t="s">
        <v>112</v>
      </c>
      <c r="C569" s="15" t="s">
        <v>501</v>
      </c>
      <c r="D569" s="16">
        <v>6080789.3687000005</v>
      </c>
      <c r="E569" s="16">
        <v>1013305.4409</v>
      </c>
      <c r="F569" s="16">
        <v>300160.43560000003</v>
      </c>
      <c r="G569" s="17">
        <f t="shared" si="8"/>
        <v>7394255.2451999998</v>
      </c>
      <c r="H569" s="18"/>
      <c r="I569" s="18"/>
      <c r="J569" s="19"/>
      <c r="K569" s="19"/>
      <c r="L569" s="19"/>
      <c r="M569" s="19"/>
      <c r="N569" s="18"/>
      <c r="O569" s="18"/>
      <c r="P569" s="19"/>
      <c r="Q569" s="19"/>
      <c r="R569" s="19"/>
    </row>
    <row r="570" spans="1:18" ht="18.75">
      <c r="A570" s="14">
        <v>565</v>
      </c>
      <c r="B570" s="15" t="s">
        <v>112</v>
      </c>
      <c r="C570" s="15" t="s">
        <v>503</v>
      </c>
      <c r="D570" s="16">
        <v>13654154.8309</v>
      </c>
      <c r="E570" s="16">
        <v>2275334.4249</v>
      </c>
      <c r="F570" s="16">
        <v>673997.53780000005</v>
      </c>
      <c r="G570" s="17">
        <f t="shared" si="8"/>
        <v>16603486.7936</v>
      </c>
      <c r="H570" s="18"/>
      <c r="I570" s="18"/>
      <c r="J570" s="19"/>
      <c r="K570" s="19"/>
      <c r="L570" s="19"/>
      <c r="M570" s="19"/>
      <c r="N570" s="18"/>
      <c r="O570" s="18"/>
      <c r="P570" s="19"/>
      <c r="Q570" s="19"/>
      <c r="R570" s="19"/>
    </row>
    <row r="571" spans="1:18" ht="18.75">
      <c r="A571" s="14">
        <v>566</v>
      </c>
      <c r="B571" s="15" t="s">
        <v>112</v>
      </c>
      <c r="C571" s="15" t="s">
        <v>505</v>
      </c>
      <c r="D571" s="16">
        <v>8125919.9901000001</v>
      </c>
      <c r="E571" s="16">
        <v>1354106.9158999999</v>
      </c>
      <c r="F571" s="16">
        <v>401112.34519999998</v>
      </c>
      <c r="G571" s="17">
        <f t="shared" si="8"/>
        <v>9881139.2511999998</v>
      </c>
      <c r="H571" s="18"/>
      <c r="I571" s="18"/>
      <c r="J571" s="19"/>
      <c r="K571" s="19"/>
      <c r="L571" s="19"/>
      <c r="M571" s="19"/>
      <c r="N571" s="18"/>
      <c r="O571" s="18"/>
      <c r="P571" s="19"/>
      <c r="Q571" s="19"/>
      <c r="R571" s="19"/>
    </row>
    <row r="572" spans="1:18" ht="18.75">
      <c r="A572" s="14">
        <v>567</v>
      </c>
      <c r="B572" s="15" t="s">
        <v>112</v>
      </c>
      <c r="C572" s="15" t="s">
        <v>507</v>
      </c>
      <c r="D572" s="16">
        <v>10152542.4663</v>
      </c>
      <c r="E572" s="16">
        <v>1691824.1854000001</v>
      </c>
      <c r="F572" s="16">
        <v>501150.65409999999</v>
      </c>
      <c r="G572" s="17">
        <f t="shared" si="8"/>
        <v>12345517.3058</v>
      </c>
      <c r="H572" s="18"/>
      <c r="I572" s="18"/>
      <c r="J572" s="19"/>
      <c r="K572" s="19"/>
      <c r="L572" s="19"/>
      <c r="M572" s="19"/>
      <c r="N572" s="18"/>
      <c r="O572" s="18"/>
      <c r="P572" s="19"/>
      <c r="Q572" s="19"/>
      <c r="R572" s="19"/>
    </row>
    <row r="573" spans="1:18" ht="18.75">
      <c r="A573" s="14">
        <v>568</v>
      </c>
      <c r="B573" s="15" t="s">
        <v>112</v>
      </c>
      <c r="C573" s="15" t="s">
        <v>509</v>
      </c>
      <c r="D573" s="16">
        <v>7832690.9556</v>
      </c>
      <c r="E573" s="16">
        <v>1305243.0993999999</v>
      </c>
      <c r="F573" s="16">
        <v>386637.94890000002</v>
      </c>
      <c r="G573" s="17">
        <f t="shared" si="8"/>
        <v>9524572.0039000008</v>
      </c>
      <c r="H573" s="18"/>
      <c r="I573" s="18"/>
      <c r="J573" s="19"/>
      <c r="K573" s="19"/>
      <c r="L573" s="19"/>
      <c r="M573" s="19"/>
      <c r="N573" s="18"/>
      <c r="O573" s="18"/>
      <c r="P573" s="19"/>
      <c r="Q573" s="19"/>
      <c r="R573" s="19"/>
    </row>
    <row r="574" spans="1:18" ht="18.75">
      <c r="A574" s="14">
        <v>569</v>
      </c>
      <c r="B574" s="15" t="s">
        <v>112</v>
      </c>
      <c r="C574" s="15" t="s">
        <v>511</v>
      </c>
      <c r="D574" s="16">
        <v>7076493.6528000003</v>
      </c>
      <c r="E574" s="16">
        <v>1179230.0449999999</v>
      </c>
      <c r="F574" s="16">
        <v>349310.47409999999</v>
      </c>
      <c r="G574" s="17">
        <f t="shared" si="8"/>
        <v>8605034.1719000004</v>
      </c>
      <c r="H574" s="18"/>
      <c r="I574" s="18"/>
      <c r="J574" s="19"/>
      <c r="K574" s="19"/>
      <c r="L574" s="19"/>
      <c r="M574" s="19"/>
      <c r="N574" s="18"/>
      <c r="O574" s="18"/>
      <c r="P574" s="19"/>
      <c r="Q574" s="19"/>
      <c r="R574" s="19"/>
    </row>
    <row r="575" spans="1:18" ht="37.5">
      <c r="A575" s="14">
        <v>570</v>
      </c>
      <c r="B575" s="15" t="s">
        <v>112</v>
      </c>
      <c r="C575" s="15" t="s">
        <v>513</v>
      </c>
      <c r="D575" s="16">
        <v>6381284.6195999999</v>
      </c>
      <c r="E575" s="16">
        <v>1063380.1029999999</v>
      </c>
      <c r="F575" s="16">
        <v>314993.5074</v>
      </c>
      <c r="G575" s="17">
        <f t="shared" si="8"/>
        <v>7759658.2300000004</v>
      </c>
      <c r="H575" s="18"/>
      <c r="I575" s="18"/>
      <c r="J575" s="19"/>
      <c r="K575" s="19"/>
      <c r="L575" s="19"/>
      <c r="M575" s="19"/>
      <c r="N575" s="18"/>
      <c r="O575" s="18"/>
      <c r="P575" s="19"/>
      <c r="Q575" s="19"/>
      <c r="R575" s="19"/>
    </row>
    <row r="576" spans="1:18" ht="18.75">
      <c r="A576" s="14">
        <v>571</v>
      </c>
      <c r="B576" s="15" t="s">
        <v>112</v>
      </c>
      <c r="C576" s="15" t="s">
        <v>515</v>
      </c>
      <c r="D576" s="16">
        <v>7336097.0566999996</v>
      </c>
      <c r="E576" s="16">
        <v>1222490.4715</v>
      </c>
      <c r="F576" s="16">
        <v>362125.0392</v>
      </c>
      <c r="G576" s="17">
        <f t="shared" si="8"/>
        <v>8920712.5673999991</v>
      </c>
      <c r="H576" s="18"/>
      <c r="I576" s="18"/>
      <c r="J576" s="19"/>
      <c r="K576" s="19"/>
      <c r="L576" s="19"/>
      <c r="M576" s="19"/>
      <c r="N576" s="18"/>
      <c r="O576" s="18"/>
      <c r="P576" s="19"/>
      <c r="Q576" s="19"/>
      <c r="R576" s="19"/>
    </row>
    <row r="577" spans="1:18" ht="18.75">
      <c r="A577" s="14">
        <v>572</v>
      </c>
      <c r="B577" s="15" t="s">
        <v>112</v>
      </c>
      <c r="C577" s="15" t="s">
        <v>517</v>
      </c>
      <c r="D577" s="16">
        <v>7683961.1221000003</v>
      </c>
      <c r="E577" s="16">
        <v>1280458.6939000001</v>
      </c>
      <c r="F577" s="16">
        <v>379296.33439999999</v>
      </c>
      <c r="G577" s="17">
        <f t="shared" si="8"/>
        <v>9343716.1503999997</v>
      </c>
      <c r="H577" s="18"/>
      <c r="I577" s="18"/>
      <c r="J577" s="19"/>
      <c r="K577" s="19"/>
      <c r="L577" s="19"/>
      <c r="M577" s="19"/>
      <c r="N577" s="18"/>
      <c r="O577" s="18"/>
      <c r="P577" s="19"/>
      <c r="Q577" s="19"/>
      <c r="R577" s="19"/>
    </row>
    <row r="578" spans="1:18" ht="37.5">
      <c r="A578" s="14">
        <v>573</v>
      </c>
      <c r="B578" s="15" t="s">
        <v>112</v>
      </c>
      <c r="C578" s="15" t="s">
        <v>519</v>
      </c>
      <c r="D578" s="16">
        <v>9316825.9733000007</v>
      </c>
      <c r="E578" s="16">
        <v>1552560.0178</v>
      </c>
      <c r="F578" s="16">
        <v>459897.94630000001</v>
      </c>
      <c r="G578" s="17">
        <f t="shared" si="8"/>
        <v>11329283.9374</v>
      </c>
      <c r="H578" s="18"/>
      <c r="I578" s="18"/>
      <c r="J578" s="19"/>
      <c r="K578" s="19"/>
      <c r="L578" s="19"/>
      <c r="M578" s="19"/>
      <c r="N578" s="18"/>
      <c r="O578" s="18"/>
      <c r="P578" s="19"/>
      <c r="Q578" s="19"/>
      <c r="R578" s="19"/>
    </row>
    <row r="579" spans="1:18" ht="18.75">
      <c r="A579" s="14">
        <v>574</v>
      </c>
      <c r="B579" s="15" t="s">
        <v>112</v>
      </c>
      <c r="C579" s="15" t="s">
        <v>521</v>
      </c>
      <c r="D579" s="16">
        <v>7821289.3397000004</v>
      </c>
      <c r="E579" s="16">
        <v>1303343.129</v>
      </c>
      <c r="F579" s="16">
        <v>386075.14140000002</v>
      </c>
      <c r="G579" s="17">
        <f t="shared" si="8"/>
        <v>9510707.6100999992</v>
      </c>
      <c r="H579" s="18"/>
      <c r="I579" s="18"/>
      <c r="J579" s="19"/>
      <c r="K579" s="19"/>
      <c r="L579" s="19"/>
      <c r="M579" s="19"/>
      <c r="N579" s="18"/>
      <c r="O579" s="18"/>
      <c r="P579" s="19"/>
      <c r="Q579" s="19"/>
      <c r="R579" s="19"/>
    </row>
    <row r="580" spans="1:18" ht="18.75">
      <c r="A580" s="14">
        <v>575</v>
      </c>
      <c r="B580" s="15" t="s">
        <v>112</v>
      </c>
      <c r="C580" s="15" t="s">
        <v>523</v>
      </c>
      <c r="D580" s="16">
        <v>7269074.8140000002</v>
      </c>
      <c r="E580" s="16">
        <v>1211321.8552000001</v>
      </c>
      <c r="F580" s="16">
        <v>358816.68160000001</v>
      </c>
      <c r="G580" s="17">
        <f t="shared" si="8"/>
        <v>8839213.3508000001</v>
      </c>
      <c r="H580" s="18"/>
      <c r="I580" s="18"/>
      <c r="J580" s="19"/>
      <c r="K580" s="19"/>
      <c r="L580" s="19"/>
      <c r="M580" s="19"/>
      <c r="N580" s="18"/>
      <c r="O580" s="18"/>
      <c r="P580" s="19"/>
      <c r="Q580" s="19"/>
      <c r="R580" s="19"/>
    </row>
    <row r="581" spans="1:18" ht="37.5">
      <c r="A581" s="14">
        <v>576</v>
      </c>
      <c r="B581" s="15" t="s">
        <v>112</v>
      </c>
      <c r="C581" s="15" t="s">
        <v>526</v>
      </c>
      <c r="D581" s="16">
        <v>6904474.0043000001</v>
      </c>
      <c r="E581" s="16">
        <v>1150564.6144000001</v>
      </c>
      <c r="F581" s="16">
        <v>340819.22580000001</v>
      </c>
      <c r="G581" s="17">
        <f t="shared" si="8"/>
        <v>8395857.8444999997</v>
      </c>
      <c r="H581" s="18"/>
      <c r="I581" s="18"/>
      <c r="J581" s="19"/>
      <c r="K581" s="19"/>
      <c r="L581" s="19"/>
      <c r="M581" s="19"/>
      <c r="N581" s="18"/>
      <c r="O581" s="18"/>
      <c r="P581" s="19"/>
      <c r="Q581" s="19"/>
      <c r="R581" s="19"/>
    </row>
    <row r="582" spans="1:18" ht="18.75">
      <c r="A582" s="14">
        <v>577</v>
      </c>
      <c r="B582" s="15" t="s">
        <v>112</v>
      </c>
      <c r="C582" s="15" t="s">
        <v>528</v>
      </c>
      <c r="D582" s="16">
        <v>9364748.5477000009</v>
      </c>
      <c r="E582" s="16">
        <v>1560545.8569</v>
      </c>
      <c r="F582" s="16">
        <v>462263.50449999998</v>
      </c>
      <c r="G582" s="17">
        <f t="shared" si="8"/>
        <v>11387557.9091</v>
      </c>
      <c r="H582" s="18"/>
      <c r="I582" s="18"/>
      <c r="J582" s="19"/>
      <c r="K582" s="19"/>
      <c r="L582" s="19"/>
      <c r="M582" s="19"/>
      <c r="N582" s="18"/>
      <c r="O582" s="18"/>
      <c r="P582" s="19"/>
      <c r="Q582" s="19"/>
      <c r="R582" s="19"/>
    </row>
    <row r="583" spans="1:18" ht="37.5">
      <c r="A583" s="14">
        <v>578</v>
      </c>
      <c r="B583" s="15" t="s">
        <v>113</v>
      </c>
      <c r="C583" s="15" t="s">
        <v>532</v>
      </c>
      <c r="D583" s="16">
        <v>9026864.7348999996</v>
      </c>
      <c r="E583" s="16">
        <v>1504240.7483000001</v>
      </c>
      <c r="F583" s="16">
        <v>445584.8553</v>
      </c>
      <c r="G583" s="17">
        <f t="shared" ref="G583:G646" si="9">D583+E583+F583</f>
        <v>10976690.338500001</v>
      </c>
      <c r="H583" s="18"/>
      <c r="I583" s="18"/>
      <c r="J583" s="19"/>
      <c r="K583" s="19"/>
      <c r="L583" s="19"/>
      <c r="M583" s="19"/>
      <c r="N583" s="18"/>
      <c r="O583" s="18"/>
      <c r="P583" s="19"/>
      <c r="Q583" s="19"/>
      <c r="R583" s="19"/>
    </row>
    <row r="584" spans="1:18" ht="37.5">
      <c r="A584" s="14">
        <v>579</v>
      </c>
      <c r="B584" s="15" t="s">
        <v>113</v>
      </c>
      <c r="C584" s="15" t="s">
        <v>534</v>
      </c>
      <c r="D584" s="16">
        <v>9548975.1915000007</v>
      </c>
      <c r="E584" s="16">
        <v>1591245.4667</v>
      </c>
      <c r="F584" s="16">
        <v>471357.31559999997</v>
      </c>
      <c r="G584" s="17">
        <f t="shared" si="9"/>
        <v>11611577.9738</v>
      </c>
      <c r="H584" s="18"/>
      <c r="I584" s="18"/>
      <c r="J584" s="19"/>
      <c r="K584" s="19"/>
      <c r="L584" s="19"/>
      <c r="M584" s="19"/>
      <c r="N584" s="18"/>
      <c r="O584" s="18"/>
      <c r="P584" s="19"/>
      <c r="Q584" s="19"/>
      <c r="R584" s="19"/>
    </row>
    <row r="585" spans="1:18" ht="37.5">
      <c r="A585" s="14">
        <v>580</v>
      </c>
      <c r="B585" s="15" t="s">
        <v>113</v>
      </c>
      <c r="C585" s="15" t="s">
        <v>536</v>
      </c>
      <c r="D585" s="16">
        <v>9721642.7333000004</v>
      </c>
      <c r="E585" s="16">
        <v>1620018.8625</v>
      </c>
      <c r="F585" s="16">
        <v>479880.5453</v>
      </c>
      <c r="G585" s="17">
        <f t="shared" si="9"/>
        <v>11821542.141100001</v>
      </c>
      <c r="H585" s="18"/>
      <c r="I585" s="18"/>
      <c r="J585" s="19"/>
      <c r="K585" s="19"/>
      <c r="L585" s="19"/>
      <c r="M585" s="19"/>
      <c r="N585" s="18"/>
      <c r="O585" s="18"/>
      <c r="P585" s="19"/>
      <c r="Q585" s="19"/>
      <c r="R585" s="19"/>
    </row>
    <row r="586" spans="1:18" ht="37.5">
      <c r="A586" s="14">
        <v>581</v>
      </c>
      <c r="B586" s="15" t="s">
        <v>113</v>
      </c>
      <c r="C586" s="15" t="s">
        <v>538</v>
      </c>
      <c r="D586" s="16">
        <v>7210709.2155999998</v>
      </c>
      <c r="E586" s="16">
        <v>1201595.7860000001</v>
      </c>
      <c r="F586" s="16">
        <v>355935.63400000002</v>
      </c>
      <c r="G586" s="17">
        <f t="shared" si="9"/>
        <v>8768240.6356000006</v>
      </c>
      <c r="H586" s="18"/>
      <c r="I586" s="18"/>
      <c r="J586" s="19"/>
      <c r="K586" s="19"/>
      <c r="L586" s="19"/>
      <c r="M586" s="19"/>
      <c r="N586" s="18"/>
      <c r="O586" s="18"/>
      <c r="P586" s="19"/>
      <c r="Q586" s="19"/>
      <c r="R586" s="19"/>
    </row>
    <row r="587" spans="1:18" ht="18.75">
      <c r="A587" s="14">
        <v>582</v>
      </c>
      <c r="B587" s="15" t="s">
        <v>113</v>
      </c>
      <c r="C587" s="15" t="s">
        <v>540</v>
      </c>
      <c r="D587" s="16">
        <v>7555950.6025</v>
      </c>
      <c r="E587" s="16">
        <v>1259126.9639999999</v>
      </c>
      <c r="F587" s="16">
        <v>372977.46840000001</v>
      </c>
      <c r="G587" s="17">
        <f t="shared" si="9"/>
        <v>9188055.0349000003</v>
      </c>
      <c r="H587" s="18"/>
      <c r="I587" s="18"/>
      <c r="J587" s="19"/>
      <c r="K587" s="19"/>
      <c r="L587" s="19"/>
      <c r="M587" s="19"/>
      <c r="N587" s="18"/>
      <c r="O587" s="18"/>
      <c r="P587" s="19"/>
      <c r="Q587" s="19"/>
      <c r="R587" s="19"/>
    </row>
    <row r="588" spans="1:18" ht="18.75">
      <c r="A588" s="14">
        <v>583</v>
      </c>
      <c r="B588" s="15" t="s">
        <v>113</v>
      </c>
      <c r="C588" s="15" t="s">
        <v>542</v>
      </c>
      <c r="D588" s="16">
        <v>11611719.199100001</v>
      </c>
      <c r="E588" s="16">
        <v>1934982.0441999999</v>
      </c>
      <c r="F588" s="16">
        <v>573178.65850000002</v>
      </c>
      <c r="G588" s="17">
        <f t="shared" si="9"/>
        <v>14119879.901799999</v>
      </c>
      <c r="H588" s="18"/>
      <c r="I588" s="18"/>
      <c r="J588" s="19"/>
      <c r="K588" s="19"/>
      <c r="L588" s="19"/>
      <c r="M588" s="19"/>
      <c r="N588" s="18"/>
      <c r="O588" s="18"/>
      <c r="P588" s="19"/>
      <c r="Q588" s="19"/>
      <c r="R588" s="19"/>
    </row>
    <row r="589" spans="1:18" ht="18.75">
      <c r="A589" s="14">
        <v>584</v>
      </c>
      <c r="B589" s="15" t="s">
        <v>113</v>
      </c>
      <c r="C589" s="15" t="s">
        <v>544</v>
      </c>
      <c r="D589" s="16">
        <v>8177919.8340999996</v>
      </c>
      <c r="E589" s="16">
        <v>1362772.193</v>
      </c>
      <c r="F589" s="16">
        <v>403679.16580000002</v>
      </c>
      <c r="G589" s="17">
        <f t="shared" si="9"/>
        <v>9944371.1929000001</v>
      </c>
      <c r="H589" s="18"/>
      <c r="I589" s="18"/>
      <c r="J589" s="19"/>
      <c r="K589" s="19"/>
      <c r="L589" s="19"/>
      <c r="M589" s="19"/>
      <c r="N589" s="18"/>
      <c r="O589" s="18"/>
      <c r="P589" s="19"/>
      <c r="Q589" s="19"/>
      <c r="R589" s="19"/>
    </row>
    <row r="590" spans="1:18" ht="18.75">
      <c r="A590" s="14">
        <v>585</v>
      </c>
      <c r="B590" s="15" t="s">
        <v>113</v>
      </c>
      <c r="C590" s="15" t="s">
        <v>546</v>
      </c>
      <c r="D590" s="16">
        <v>8239291.6868000003</v>
      </c>
      <c r="E590" s="16">
        <v>1372999.2257999999</v>
      </c>
      <c r="F590" s="16">
        <v>406708.60840000003</v>
      </c>
      <c r="G590" s="17">
        <f t="shared" si="9"/>
        <v>10018999.521</v>
      </c>
      <c r="H590" s="18"/>
      <c r="I590" s="18"/>
      <c r="J590" s="19"/>
      <c r="K590" s="19"/>
      <c r="L590" s="19"/>
      <c r="M590" s="19"/>
      <c r="N590" s="18"/>
      <c r="O590" s="18"/>
      <c r="P590" s="19"/>
      <c r="Q590" s="19"/>
      <c r="R590" s="19"/>
    </row>
    <row r="591" spans="1:18" ht="18.75">
      <c r="A591" s="14">
        <v>586</v>
      </c>
      <c r="B591" s="15" t="s">
        <v>113</v>
      </c>
      <c r="C591" s="15" t="s">
        <v>548</v>
      </c>
      <c r="D591" s="16">
        <v>9905640.4923999999</v>
      </c>
      <c r="E591" s="16">
        <v>1650680.3308000001</v>
      </c>
      <c r="F591" s="16">
        <v>488963.05810000002</v>
      </c>
      <c r="G591" s="17">
        <f t="shared" si="9"/>
        <v>12045283.8813</v>
      </c>
      <c r="H591" s="18"/>
      <c r="I591" s="18"/>
      <c r="J591" s="19"/>
      <c r="K591" s="19"/>
      <c r="L591" s="19"/>
      <c r="M591" s="19"/>
      <c r="N591" s="18"/>
      <c r="O591" s="18"/>
      <c r="P591" s="19"/>
      <c r="Q591" s="19"/>
      <c r="R591" s="19"/>
    </row>
    <row r="592" spans="1:18" ht="18.75">
      <c r="A592" s="14">
        <v>587</v>
      </c>
      <c r="B592" s="15" t="s">
        <v>113</v>
      </c>
      <c r="C592" s="15" t="s">
        <v>550</v>
      </c>
      <c r="D592" s="16">
        <v>10748835.5154</v>
      </c>
      <c r="E592" s="16">
        <v>1791190.7239000001</v>
      </c>
      <c r="F592" s="16">
        <v>530584.92169999995</v>
      </c>
      <c r="G592" s="17">
        <f t="shared" si="9"/>
        <v>13070611.161</v>
      </c>
      <c r="H592" s="18"/>
      <c r="I592" s="18"/>
      <c r="J592" s="19"/>
      <c r="K592" s="19"/>
      <c r="L592" s="19"/>
      <c r="M592" s="19"/>
      <c r="N592" s="18"/>
      <c r="O592" s="18"/>
      <c r="P592" s="19"/>
      <c r="Q592" s="19"/>
      <c r="R592" s="19"/>
    </row>
    <row r="593" spans="1:18" ht="18.75">
      <c r="A593" s="14">
        <v>588</v>
      </c>
      <c r="B593" s="15" t="s">
        <v>113</v>
      </c>
      <c r="C593" s="15" t="s">
        <v>552</v>
      </c>
      <c r="D593" s="16">
        <v>8224463.7225000001</v>
      </c>
      <c r="E593" s="16">
        <v>1370528.2873</v>
      </c>
      <c r="F593" s="16">
        <v>405976.6692</v>
      </c>
      <c r="G593" s="17">
        <f t="shared" si="9"/>
        <v>10000968.679</v>
      </c>
      <c r="H593" s="18"/>
      <c r="I593" s="18"/>
      <c r="J593" s="19"/>
      <c r="K593" s="19"/>
      <c r="L593" s="19"/>
      <c r="M593" s="19"/>
      <c r="N593" s="18"/>
      <c r="O593" s="18"/>
      <c r="P593" s="19"/>
      <c r="Q593" s="19"/>
      <c r="R593" s="19"/>
    </row>
    <row r="594" spans="1:18" ht="37.5">
      <c r="A594" s="14">
        <v>589</v>
      </c>
      <c r="B594" s="15" t="s">
        <v>113</v>
      </c>
      <c r="C594" s="15" t="s">
        <v>554</v>
      </c>
      <c r="D594" s="16">
        <v>8512859.0526999999</v>
      </c>
      <c r="E594" s="16">
        <v>1418586.6132</v>
      </c>
      <c r="F594" s="16">
        <v>420212.46370000002</v>
      </c>
      <c r="G594" s="17">
        <f t="shared" si="9"/>
        <v>10351658.1296</v>
      </c>
      <c r="H594" s="18"/>
      <c r="I594" s="18"/>
      <c r="J594" s="19"/>
      <c r="K594" s="19"/>
      <c r="L594" s="19"/>
      <c r="M594" s="19"/>
      <c r="N594" s="18"/>
      <c r="O594" s="18"/>
      <c r="P594" s="19"/>
      <c r="Q594" s="19"/>
      <c r="R594" s="19"/>
    </row>
    <row r="595" spans="1:18" ht="18.75">
      <c r="A595" s="14">
        <v>590</v>
      </c>
      <c r="B595" s="15" t="s">
        <v>113</v>
      </c>
      <c r="C595" s="15" t="s">
        <v>556</v>
      </c>
      <c r="D595" s="16">
        <v>7911139.4551999997</v>
      </c>
      <c r="E595" s="16">
        <v>1318315.7922</v>
      </c>
      <c r="F595" s="16">
        <v>390510.33039999998</v>
      </c>
      <c r="G595" s="17">
        <f t="shared" si="9"/>
        <v>9619965.5778000001</v>
      </c>
      <c r="H595" s="18"/>
      <c r="I595" s="18"/>
      <c r="J595" s="19"/>
      <c r="K595" s="19"/>
      <c r="L595" s="19"/>
      <c r="M595" s="19"/>
      <c r="N595" s="18"/>
      <c r="O595" s="18"/>
      <c r="P595" s="19"/>
      <c r="Q595" s="19"/>
      <c r="R595" s="19"/>
    </row>
    <row r="596" spans="1:18" ht="18.75">
      <c r="A596" s="14">
        <v>591</v>
      </c>
      <c r="B596" s="15" t="s">
        <v>113</v>
      </c>
      <c r="C596" s="15" t="s">
        <v>558</v>
      </c>
      <c r="D596" s="16">
        <v>9893959.4411999993</v>
      </c>
      <c r="E596" s="16">
        <v>1648733.7952000001</v>
      </c>
      <c r="F596" s="16">
        <v>488386.4571</v>
      </c>
      <c r="G596" s="17">
        <f t="shared" si="9"/>
        <v>12031079.693499999</v>
      </c>
      <c r="H596" s="18"/>
      <c r="I596" s="18"/>
      <c r="J596" s="19"/>
      <c r="K596" s="19"/>
      <c r="L596" s="19"/>
      <c r="M596" s="19"/>
      <c r="N596" s="18"/>
      <c r="O596" s="18"/>
      <c r="P596" s="19"/>
      <c r="Q596" s="19"/>
      <c r="R596" s="19"/>
    </row>
    <row r="597" spans="1:18" ht="18.75">
      <c r="A597" s="14">
        <v>592</v>
      </c>
      <c r="B597" s="15" t="s">
        <v>113</v>
      </c>
      <c r="C597" s="15" t="s">
        <v>560</v>
      </c>
      <c r="D597" s="16">
        <v>6566309.0904000001</v>
      </c>
      <c r="E597" s="16">
        <v>1094212.6629999999</v>
      </c>
      <c r="F597" s="16">
        <v>324126.7009</v>
      </c>
      <c r="G597" s="17">
        <f t="shared" si="9"/>
        <v>7984648.4543000003</v>
      </c>
      <c r="H597" s="18"/>
      <c r="I597" s="18"/>
      <c r="J597" s="19"/>
      <c r="K597" s="19"/>
      <c r="L597" s="19"/>
      <c r="M597" s="19"/>
      <c r="N597" s="18"/>
      <c r="O597" s="18"/>
      <c r="P597" s="19"/>
      <c r="Q597" s="19"/>
      <c r="R597" s="19"/>
    </row>
    <row r="598" spans="1:18" ht="18.75">
      <c r="A598" s="14">
        <v>593</v>
      </c>
      <c r="B598" s="15" t="s">
        <v>113</v>
      </c>
      <c r="C598" s="15" t="s">
        <v>562</v>
      </c>
      <c r="D598" s="16">
        <v>10852321.6545</v>
      </c>
      <c r="E598" s="16">
        <v>1808435.7001</v>
      </c>
      <c r="F598" s="16">
        <v>535693.2132</v>
      </c>
      <c r="G598" s="17">
        <f t="shared" si="9"/>
        <v>13196450.5678</v>
      </c>
      <c r="H598" s="18"/>
      <c r="I598" s="18"/>
      <c r="J598" s="19"/>
      <c r="K598" s="19"/>
      <c r="L598" s="19"/>
      <c r="M598" s="19"/>
      <c r="N598" s="18"/>
      <c r="O598" s="18"/>
      <c r="P598" s="19"/>
      <c r="Q598" s="19"/>
      <c r="R598" s="19"/>
    </row>
    <row r="599" spans="1:18" ht="18.75">
      <c r="A599" s="14">
        <v>594</v>
      </c>
      <c r="B599" s="15" t="s">
        <v>113</v>
      </c>
      <c r="C599" s="15" t="s">
        <v>564</v>
      </c>
      <c r="D599" s="16">
        <v>8744027.1007000003</v>
      </c>
      <c r="E599" s="16">
        <v>1457108.5593000001</v>
      </c>
      <c r="F599" s="16">
        <v>431623.40029999998</v>
      </c>
      <c r="G599" s="17">
        <f t="shared" si="9"/>
        <v>10632759.0603</v>
      </c>
      <c r="H599" s="18"/>
      <c r="I599" s="18"/>
      <c r="J599" s="19"/>
      <c r="K599" s="19"/>
      <c r="L599" s="19"/>
      <c r="M599" s="19"/>
      <c r="N599" s="18"/>
      <c r="O599" s="18"/>
      <c r="P599" s="19"/>
      <c r="Q599" s="19"/>
      <c r="R599" s="19"/>
    </row>
    <row r="600" spans="1:18" ht="18.75">
      <c r="A600" s="14">
        <v>595</v>
      </c>
      <c r="B600" s="15" t="s">
        <v>113</v>
      </c>
      <c r="C600" s="15" t="s">
        <v>566</v>
      </c>
      <c r="D600" s="16">
        <v>10259060.464500001</v>
      </c>
      <c r="E600" s="16">
        <v>1709574.3918999999</v>
      </c>
      <c r="F600" s="16">
        <v>506408.60450000002</v>
      </c>
      <c r="G600" s="17">
        <f t="shared" si="9"/>
        <v>12475043.460899999</v>
      </c>
      <c r="H600" s="18"/>
      <c r="I600" s="18"/>
      <c r="J600" s="19"/>
      <c r="K600" s="19"/>
      <c r="L600" s="19"/>
      <c r="M600" s="19"/>
      <c r="N600" s="18"/>
      <c r="O600" s="18"/>
      <c r="P600" s="19"/>
      <c r="Q600" s="19"/>
      <c r="R600" s="19"/>
    </row>
    <row r="601" spans="1:18" ht="37.5">
      <c r="A601" s="14">
        <v>596</v>
      </c>
      <c r="B601" s="15" t="s">
        <v>114</v>
      </c>
      <c r="C601" s="15" t="s">
        <v>570</v>
      </c>
      <c r="D601" s="16">
        <v>6411432.9073999999</v>
      </c>
      <c r="E601" s="16">
        <v>1068404.027</v>
      </c>
      <c r="F601" s="16">
        <v>316481.68979999999</v>
      </c>
      <c r="G601" s="17">
        <f t="shared" si="9"/>
        <v>7796318.6242000004</v>
      </c>
      <c r="H601" s="18"/>
      <c r="I601" s="18"/>
      <c r="J601" s="19"/>
      <c r="K601" s="19"/>
      <c r="L601" s="19"/>
      <c r="M601" s="19"/>
      <c r="N601" s="18"/>
      <c r="O601" s="18"/>
      <c r="P601" s="19"/>
      <c r="Q601" s="19"/>
      <c r="R601" s="19"/>
    </row>
    <row r="602" spans="1:18" ht="37.5">
      <c r="A602" s="14">
        <v>597</v>
      </c>
      <c r="B602" s="15" t="s">
        <v>114</v>
      </c>
      <c r="C602" s="15" t="s">
        <v>572</v>
      </c>
      <c r="D602" s="16">
        <v>6429417.8640000001</v>
      </c>
      <c r="E602" s="16">
        <v>1071401.0482000001</v>
      </c>
      <c r="F602" s="16">
        <v>317369.46470000001</v>
      </c>
      <c r="G602" s="17">
        <f t="shared" si="9"/>
        <v>7818188.3768999996</v>
      </c>
      <c r="H602" s="18"/>
      <c r="I602" s="18"/>
      <c r="J602" s="19"/>
      <c r="K602" s="19"/>
      <c r="L602" s="19"/>
      <c r="M602" s="19"/>
      <c r="N602" s="18"/>
      <c r="O602" s="18"/>
      <c r="P602" s="19"/>
      <c r="Q602" s="19"/>
      <c r="R602" s="19"/>
    </row>
    <row r="603" spans="1:18" ht="18.75">
      <c r="A603" s="14">
        <v>598</v>
      </c>
      <c r="B603" s="15" t="s">
        <v>114</v>
      </c>
      <c r="C603" s="15" t="s">
        <v>574</v>
      </c>
      <c r="D603" s="16">
        <v>8009974.6836999999</v>
      </c>
      <c r="E603" s="16">
        <v>1334785.7386</v>
      </c>
      <c r="F603" s="16">
        <v>395389.04320000001</v>
      </c>
      <c r="G603" s="17">
        <f t="shared" si="9"/>
        <v>9740149.4655000009</v>
      </c>
      <c r="H603" s="18"/>
      <c r="I603" s="18"/>
      <c r="J603" s="19"/>
      <c r="K603" s="19"/>
      <c r="L603" s="19"/>
      <c r="M603" s="19"/>
      <c r="N603" s="18"/>
      <c r="O603" s="18"/>
      <c r="P603" s="19"/>
      <c r="Q603" s="19"/>
      <c r="R603" s="19"/>
    </row>
    <row r="604" spans="1:18" ht="18.75">
      <c r="A604" s="14">
        <v>599</v>
      </c>
      <c r="B604" s="15" t="s">
        <v>114</v>
      </c>
      <c r="C604" s="15" t="s">
        <v>576</v>
      </c>
      <c r="D604" s="16">
        <v>7080640.5741999997</v>
      </c>
      <c r="E604" s="16">
        <v>1179921.0898</v>
      </c>
      <c r="F604" s="16">
        <v>349515.17479999998</v>
      </c>
      <c r="G604" s="17">
        <f t="shared" si="9"/>
        <v>8610076.8388</v>
      </c>
      <c r="H604" s="18"/>
      <c r="I604" s="18"/>
      <c r="J604" s="19"/>
      <c r="K604" s="19"/>
      <c r="L604" s="19"/>
      <c r="M604" s="19"/>
      <c r="N604" s="18"/>
      <c r="O604" s="18"/>
      <c r="P604" s="19"/>
      <c r="Q604" s="19"/>
      <c r="R604" s="19"/>
    </row>
    <row r="605" spans="1:18" ht="18.75">
      <c r="A605" s="14">
        <v>600</v>
      </c>
      <c r="B605" s="15" t="s">
        <v>114</v>
      </c>
      <c r="C605" s="15" t="s">
        <v>579</v>
      </c>
      <c r="D605" s="16">
        <v>6700507.6357000005</v>
      </c>
      <c r="E605" s="16">
        <v>1116575.5682000001</v>
      </c>
      <c r="F605" s="16">
        <v>330751.0208</v>
      </c>
      <c r="G605" s="17">
        <f t="shared" si="9"/>
        <v>8147834.2247000001</v>
      </c>
      <c r="H605" s="18"/>
      <c r="I605" s="18"/>
      <c r="J605" s="19"/>
      <c r="K605" s="19"/>
      <c r="L605" s="19"/>
      <c r="M605" s="19"/>
      <c r="N605" s="18"/>
      <c r="O605" s="18"/>
      <c r="P605" s="19"/>
      <c r="Q605" s="19"/>
      <c r="R605" s="19"/>
    </row>
    <row r="606" spans="1:18" ht="18.75">
      <c r="A606" s="14">
        <v>601</v>
      </c>
      <c r="B606" s="15" t="s">
        <v>114</v>
      </c>
      <c r="C606" s="15" t="s">
        <v>581</v>
      </c>
      <c r="D606" s="16">
        <v>7631549.0873999996</v>
      </c>
      <c r="E606" s="16">
        <v>1271724.7291000001</v>
      </c>
      <c r="F606" s="16">
        <v>376709.16710000002</v>
      </c>
      <c r="G606" s="17">
        <f t="shared" si="9"/>
        <v>9279982.9835999999</v>
      </c>
      <c r="H606" s="18"/>
      <c r="I606" s="18"/>
      <c r="J606" s="19"/>
      <c r="K606" s="19"/>
      <c r="L606" s="19"/>
      <c r="M606" s="19"/>
      <c r="N606" s="18"/>
      <c r="O606" s="18"/>
      <c r="P606" s="19"/>
      <c r="Q606" s="19"/>
      <c r="R606" s="19"/>
    </row>
    <row r="607" spans="1:18" ht="18.75">
      <c r="A607" s="14">
        <v>602</v>
      </c>
      <c r="B607" s="15" t="s">
        <v>114</v>
      </c>
      <c r="C607" s="15" t="s">
        <v>583</v>
      </c>
      <c r="D607" s="16">
        <v>6396372.0042000003</v>
      </c>
      <c r="E607" s="16">
        <v>1065894.2714</v>
      </c>
      <c r="F607" s="16">
        <v>315738.25219999999</v>
      </c>
      <c r="G607" s="17">
        <f t="shared" si="9"/>
        <v>7778004.5278000003</v>
      </c>
      <c r="H607" s="18"/>
      <c r="I607" s="18"/>
      <c r="J607" s="19"/>
      <c r="K607" s="19"/>
      <c r="L607" s="19"/>
      <c r="M607" s="19"/>
      <c r="N607" s="18"/>
      <c r="O607" s="18"/>
      <c r="P607" s="19"/>
      <c r="Q607" s="19"/>
      <c r="R607" s="19"/>
    </row>
    <row r="608" spans="1:18" ht="18.75">
      <c r="A608" s="14">
        <v>603</v>
      </c>
      <c r="B608" s="15" t="s">
        <v>114</v>
      </c>
      <c r="C608" s="15" t="s">
        <v>584</v>
      </c>
      <c r="D608" s="16">
        <v>6642960.7035999997</v>
      </c>
      <c r="E608" s="16">
        <v>1106985.9217999999</v>
      </c>
      <c r="F608" s="16">
        <v>327910.38429999998</v>
      </c>
      <c r="G608" s="17">
        <f t="shared" si="9"/>
        <v>8077857.0097000003</v>
      </c>
      <c r="H608" s="18"/>
      <c r="I608" s="18"/>
      <c r="J608" s="19"/>
      <c r="K608" s="19"/>
      <c r="L608" s="19"/>
      <c r="M608" s="19"/>
      <c r="N608" s="18"/>
      <c r="O608" s="18"/>
      <c r="P608" s="19"/>
      <c r="Q608" s="19"/>
      <c r="R608" s="19"/>
    </row>
    <row r="609" spans="1:18" ht="18.75">
      <c r="A609" s="14">
        <v>604</v>
      </c>
      <c r="B609" s="15" t="s">
        <v>114</v>
      </c>
      <c r="C609" s="15" t="s">
        <v>586</v>
      </c>
      <c r="D609" s="16">
        <v>6533681.4665000001</v>
      </c>
      <c r="E609" s="16">
        <v>1088775.5811999999</v>
      </c>
      <c r="F609" s="16">
        <v>322516.13339999999</v>
      </c>
      <c r="G609" s="17">
        <f t="shared" si="9"/>
        <v>7944973.1810999997</v>
      </c>
      <c r="H609" s="18"/>
      <c r="I609" s="18"/>
      <c r="J609" s="19"/>
      <c r="K609" s="19"/>
      <c r="L609" s="19"/>
      <c r="M609" s="19"/>
      <c r="N609" s="18"/>
      <c r="O609" s="18"/>
      <c r="P609" s="19"/>
      <c r="Q609" s="19"/>
      <c r="R609" s="19"/>
    </row>
    <row r="610" spans="1:18" ht="18.75">
      <c r="A610" s="14">
        <v>605</v>
      </c>
      <c r="B610" s="15" t="s">
        <v>114</v>
      </c>
      <c r="C610" s="15" t="s">
        <v>588</v>
      </c>
      <c r="D610" s="16">
        <v>7417019.5675999997</v>
      </c>
      <c r="E610" s="16">
        <v>1235975.4347000001</v>
      </c>
      <c r="F610" s="16">
        <v>366119.54300000001</v>
      </c>
      <c r="G610" s="17">
        <f t="shared" si="9"/>
        <v>9019114.5452999994</v>
      </c>
      <c r="H610" s="18"/>
      <c r="I610" s="18"/>
      <c r="J610" s="19"/>
      <c r="K610" s="19"/>
      <c r="L610" s="19"/>
      <c r="M610" s="19"/>
      <c r="N610" s="18"/>
      <c r="O610" s="18"/>
      <c r="P610" s="19"/>
      <c r="Q610" s="19"/>
      <c r="R610" s="19"/>
    </row>
    <row r="611" spans="1:18" ht="18.75">
      <c r="A611" s="14">
        <v>606</v>
      </c>
      <c r="B611" s="15" t="s">
        <v>114</v>
      </c>
      <c r="C611" s="15" t="s">
        <v>590</v>
      </c>
      <c r="D611" s="16">
        <v>7853367.4024999999</v>
      </c>
      <c r="E611" s="16">
        <v>1308688.6317</v>
      </c>
      <c r="F611" s="16">
        <v>387658.58140000002</v>
      </c>
      <c r="G611" s="17">
        <f t="shared" si="9"/>
        <v>9549714.6155999992</v>
      </c>
      <c r="H611" s="18"/>
      <c r="I611" s="18"/>
      <c r="J611" s="19"/>
      <c r="K611" s="19"/>
      <c r="L611" s="19"/>
      <c r="M611" s="19"/>
      <c r="N611" s="18"/>
      <c r="O611" s="18"/>
      <c r="P611" s="19"/>
      <c r="Q611" s="19"/>
      <c r="R611" s="19"/>
    </row>
    <row r="612" spans="1:18" ht="18.75">
      <c r="A612" s="14">
        <v>607</v>
      </c>
      <c r="B612" s="15" t="s">
        <v>114</v>
      </c>
      <c r="C612" s="15" t="s">
        <v>592</v>
      </c>
      <c r="D612" s="16">
        <v>9076682.9313999992</v>
      </c>
      <c r="E612" s="16">
        <v>1512542.4746999999</v>
      </c>
      <c r="F612" s="16">
        <v>448043.9853</v>
      </c>
      <c r="G612" s="17">
        <f t="shared" si="9"/>
        <v>11037269.3914</v>
      </c>
      <c r="H612" s="18"/>
      <c r="I612" s="18"/>
      <c r="J612" s="19"/>
      <c r="K612" s="19"/>
      <c r="L612" s="19"/>
      <c r="M612" s="19"/>
      <c r="N612" s="18"/>
      <c r="O612" s="18"/>
      <c r="P612" s="19"/>
      <c r="Q612" s="19"/>
      <c r="R612" s="19"/>
    </row>
    <row r="613" spans="1:18" ht="18.75">
      <c r="A613" s="14">
        <v>608</v>
      </c>
      <c r="B613" s="15" t="s">
        <v>114</v>
      </c>
      <c r="C613" s="15" t="s">
        <v>594</v>
      </c>
      <c r="D613" s="16">
        <v>8460777.7252999991</v>
      </c>
      <c r="E613" s="16">
        <v>1409907.7575999999</v>
      </c>
      <c r="F613" s="16">
        <v>417641.62079999998</v>
      </c>
      <c r="G613" s="17">
        <f t="shared" si="9"/>
        <v>10288327.103700001</v>
      </c>
      <c r="H613" s="18"/>
      <c r="I613" s="18"/>
      <c r="J613" s="19"/>
      <c r="K613" s="19"/>
      <c r="L613" s="19"/>
      <c r="M613" s="19"/>
      <c r="N613" s="18"/>
      <c r="O613" s="18"/>
      <c r="P613" s="19"/>
      <c r="Q613" s="19"/>
      <c r="R613" s="19"/>
    </row>
    <row r="614" spans="1:18" ht="18.75">
      <c r="A614" s="14">
        <v>609</v>
      </c>
      <c r="B614" s="15" t="s">
        <v>114</v>
      </c>
      <c r="C614" s="15" t="s">
        <v>596</v>
      </c>
      <c r="D614" s="16">
        <v>7375177.7555999998</v>
      </c>
      <c r="E614" s="16">
        <v>1229002.8965</v>
      </c>
      <c r="F614" s="16">
        <v>364054.14390000002</v>
      </c>
      <c r="G614" s="17">
        <f t="shared" si="9"/>
        <v>8968234.7960000001</v>
      </c>
      <c r="H614" s="18"/>
      <c r="I614" s="18"/>
      <c r="J614" s="19"/>
      <c r="K614" s="19"/>
      <c r="L614" s="19"/>
      <c r="M614" s="19"/>
      <c r="N614" s="18"/>
      <c r="O614" s="18"/>
      <c r="P614" s="19"/>
      <c r="Q614" s="19"/>
      <c r="R614" s="19"/>
    </row>
    <row r="615" spans="1:18" ht="18.75">
      <c r="A615" s="14">
        <v>610</v>
      </c>
      <c r="B615" s="15" t="s">
        <v>114</v>
      </c>
      <c r="C615" s="15" t="s">
        <v>598</v>
      </c>
      <c r="D615" s="16">
        <v>5795571.4446</v>
      </c>
      <c r="E615" s="16">
        <v>965776.59939999995</v>
      </c>
      <c r="F615" s="16">
        <v>286081.48450000002</v>
      </c>
      <c r="G615" s="17">
        <f t="shared" si="9"/>
        <v>7047429.5285</v>
      </c>
      <c r="H615" s="18"/>
      <c r="I615" s="18"/>
      <c r="J615" s="19"/>
      <c r="K615" s="19"/>
      <c r="L615" s="19"/>
      <c r="M615" s="19"/>
      <c r="N615" s="18"/>
      <c r="O615" s="18"/>
      <c r="P615" s="19"/>
      <c r="Q615" s="19"/>
      <c r="R615" s="19"/>
    </row>
    <row r="616" spans="1:18" ht="18.75">
      <c r="A616" s="14">
        <v>611</v>
      </c>
      <c r="B616" s="15" t="s">
        <v>114</v>
      </c>
      <c r="C616" s="15" t="s">
        <v>338</v>
      </c>
      <c r="D616" s="16">
        <v>7468142.3113000002</v>
      </c>
      <c r="E616" s="16">
        <v>1244494.5514</v>
      </c>
      <c r="F616" s="16">
        <v>368643.06809999997</v>
      </c>
      <c r="G616" s="17">
        <f t="shared" si="9"/>
        <v>9081279.9308000002</v>
      </c>
      <c r="H616" s="18"/>
      <c r="I616" s="18"/>
      <c r="J616" s="19"/>
      <c r="K616" s="19"/>
      <c r="L616" s="19"/>
      <c r="M616" s="19"/>
      <c r="N616" s="18"/>
      <c r="O616" s="18"/>
      <c r="P616" s="19"/>
      <c r="Q616" s="19"/>
      <c r="R616" s="19"/>
    </row>
    <row r="617" spans="1:18" ht="18.75">
      <c r="A617" s="14">
        <v>612</v>
      </c>
      <c r="B617" s="15" t="s">
        <v>114</v>
      </c>
      <c r="C617" s="15" t="s">
        <v>601</v>
      </c>
      <c r="D617" s="16">
        <v>6584188.5297999997</v>
      </c>
      <c r="E617" s="16">
        <v>1097192.1007000001</v>
      </c>
      <c r="F617" s="16">
        <v>325009.26730000001</v>
      </c>
      <c r="G617" s="17">
        <f t="shared" si="9"/>
        <v>8006389.8978000004</v>
      </c>
      <c r="H617" s="18"/>
      <c r="I617" s="18"/>
      <c r="J617" s="19"/>
      <c r="K617" s="19"/>
      <c r="L617" s="19"/>
      <c r="M617" s="19"/>
      <c r="N617" s="18"/>
      <c r="O617" s="18"/>
      <c r="P617" s="19"/>
      <c r="Q617" s="19"/>
      <c r="R617" s="19"/>
    </row>
    <row r="618" spans="1:18" ht="18.75">
      <c r="A618" s="14">
        <v>613</v>
      </c>
      <c r="B618" s="15" t="s">
        <v>114</v>
      </c>
      <c r="C618" s="15" t="s">
        <v>603</v>
      </c>
      <c r="D618" s="16">
        <v>6864087.8232000005</v>
      </c>
      <c r="E618" s="16">
        <v>1143834.6432</v>
      </c>
      <c r="F618" s="16">
        <v>338825.67969999998</v>
      </c>
      <c r="G618" s="17">
        <f t="shared" si="9"/>
        <v>8346748.1460999995</v>
      </c>
      <c r="H618" s="18"/>
      <c r="I618" s="18"/>
      <c r="J618" s="19"/>
      <c r="K618" s="19"/>
      <c r="L618" s="19"/>
      <c r="M618" s="19"/>
      <c r="N618" s="18"/>
      <c r="O618" s="18"/>
      <c r="P618" s="19"/>
      <c r="Q618" s="19"/>
      <c r="R618" s="19"/>
    </row>
    <row r="619" spans="1:18" ht="18.75">
      <c r="A619" s="14">
        <v>614</v>
      </c>
      <c r="B619" s="15" t="s">
        <v>114</v>
      </c>
      <c r="C619" s="15" t="s">
        <v>606</v>
      </c>
      <c r="D619" s="16">
        <v>7273835.3619999997</v>
      </c>
      <c r="E619" s="16">
        <v>1212115.1551000001</v>
      </c>
      <c r="F619" s="16">
        <v>359051.67219999997</v>
      </c>
      <c r="G619" s="17">
        <f t="shared" si="9"/>
        <v>8845002.1893000007</v>
      </c>
      <c r="H619" s="18"/>
      <c r="I619" s="18"/>
      <c r="J619" s="19"/>
      <c r="K619" s="19"/>
      <c r="L619" s="19"/>
      <c r="M619" s="19"/>
      <c r="N619" s="18"/>
      <c r="O619" s="18"/>
      <c r="P619" s="19"/>
      <c r="Q619" s="19"/>
      <c r="R619" s="19"/>
    </row>
    <row r="620" spans="1:18" ht="18.75">
      <c r="A620" s="14">
        <v>615</v>
      </c>
      <c r="B620" s="15" t="s">
        <v>114</v>
      </c>
      <c r="C620" s="15" t="s">
        <v>346</v>
      </c>
      <c r="D620" s="16">
        <v>7198534.9896</v>
      </c>
      <c r="E620" s="16">
        <v>1199567.0676</v>
      </c>
      <c r="F620" s="16">
        <v>355334.68890000001</v>
      </c>
      <c r="G620" s="17">
        <f t="shared" si="9"/>
        <v>8753436.7460999992</v>
      </c>
      <c r="H620" s="18"/>
      <c r="I620" s="18"/>
      <c r="J620" s="19"/>
      <c r="K620" s="19"/>
      <c r="L620" s="19"/>
      <c r="M620" s="19"/>
      <c r="N620" s="18"/>
      <c r="O620" s="18"/>
      <c r="P620" s="19"/>
      <c r="Q620" s="19"/>
      <c r="R620" s="19"/>
    </row>
    <row r="621" spans="1:18" ht="18.75">
      <c r="A621" s="14">
        <v>616</v>
      </c>
      <c r="B621" s="15" t="s">
        <v>114</v>
      </c>
      <c r="C621" s="15" t="s">
        <v>609</v>
      </c>
      <c r="D621" s="16">
        <v>7788543.5601000004</v>
      </c>
      <c r="E621" s="16">
        <v>1297886.3578000001</v>
      </c>
      <c r="F621" s="16">
        <v>384458.7415</v>
      </c>
      <c r="G621" s="17">
        <f t="shared" si="9"/>
        <v>9470888.6593999993</v>
      </c>
      <c r="H621" s="18"/>
      <c r="I621" s="18"/>
      <c r="J621" s="19"/>
      <c r="K621" s="19"/>
      <c r="L621" s="19"/>
      <c r="M621" s="19"/>
      <c r="N621" s="18"/>
      <c r="O621" s="18"/>
      <c r="P621" s="19"/>
      <c r="Q621" s="19"/>
      <c r="R621" s="19"/>
    </row>
    <row r="622" spans="1:18" ht="18.75">
      <c r="A622" s="14">
        <v>617</v>
      </c>
      <c r="B622" s="15" t="s">
        <v>114</v>
      </c>
      <c r="C622" s="15" t="s">
        <v>611</v>
      </c>
      <c r="D622" s="16">
        <v>7069395.0488999998</v>
      </c>
      <c r="E622" s="16">
        <v>1178047.1305</v>
      </c>
      <c r="F622" s="16">
        <v>348960.0723</v>
      </c>
      <c r="G622" s="17">
        <f t="shared" si="9"/>
        <v>8596402.2517000008</v>
      </c>
      <c r="H622" s="18"/>
      <c r="I622" s="18"/>
      <c r="J622" s="19"/>
      <c r="K622" s="19"/>
      <c r="L622" s="19"/>
      <c r="M622" s="19"/>
      <c r="N622" s="18"/>
      <c r="O622" s="18"/>
      <c r="P622" s="19"/>
      <c r="Q622" s="19"/>
      <c r="R622" s="19"/>
    </row>
    <row r="623" spans="1:18" ht="18.75">
      <c r="A623" s="14">
        <v>618</v>
      </c>
      <c r="B623" s="15" t="s">
        <v>114</v>
      </c>
      <c r="C623" s="15" t="s">
        <v>613</v>
      </c>
      <c r="D623" s="16">
        <v>8692813.2657999992</v>
      </c>
      <c r="E623" s="16">
        <v>1448574.2631000001</v>
      </c>
      <c r="F623" s="16">
        <v>429095.3787</v>
      </c>
      <c r="G623" s="17">
        <f t="shared" si="9"/>
        <v>10570482.907600001</v>
      </c>
      <c r="H623" s="18"/>
      <c r="I623" s="18"/>
      <c r="J623" s="19"/>
      <c r="K623" s="19"/>
      <c r="L623" s="19"/>
      <c r="M623" s="19"/>
      <c r="N623" s="18"/>
      <c r="O623" s="18"/>
      <c r="P623" s="19"/>
      <c r="Q623" s="19"/>
      <c r="R623" s="19"/>
    </row>
    <row r="624" spans="1:18" ht="18.75">
      <c r="A624" s="14">
        <v>619</v>
      </c>
      <c r="B624" s="15" t="s">
        <v>114</v>
      </c>
      <c r="C624" s="15" t="s">
        <v>615</v>
      </c>
      <c r="D624" s="16">
        <v>7208632.8013000004</v>
      </c>
      <c r="E624" s="16">
        <v>1201249.7714</v>
      </c>
      <c r="F624" s="16">
        <v>355833.13789999997</v>
      </c>
      <c r="G624" s="17">
        <f t="shared" si="9"/>
        <v>8765715.7105999999</v>
      </c>
      <c r="H624" s="18"/>
      <c r="I624" s="18"/>
      <c r="J624" s="19"/>
      <c r="K624" s="19"/>
      <c r="L624" s="19"/>
      <c r="M624" s="19"/>
      <c r="N624" s="18"/>
      <c r="O624" s="18"/>
      <c r="P624" s="19"/>
      <c r="Q624" s="19"/>
      <c r="R624" s="19"/>
    </row>
    <row r="625" spans="1:18" ht="18.75">
      <c r="A625" s="14">
        <v>620</v>
      </c>
      <c r="B625" s="15" t="s">
        <v>114</v>
      </c>
      <c r="C625" s="15" t="s">
        <v>617</v>
      </c>
      <c r="D625" s="16">
        <v>9497284.0142000001</v>
      </c>
      <c r="E625" s="16">
        <v>1582631.6259000001</v>
      </c>
      <c r="F625" s="16">
        <v>468805.73129999998</v>
      </c>
      <c r="G625" s="17">
        <f t="shared" si="9"/>
        <v>11548721.371400001</v>
      </c>
      <c r="H625" s="18"/>
      <c r="I625" s="18"/>
      <c r="J625" s="19"/>
      <c r="K625" s="19"/>
      <c r="L625" s="19"/>
      <c r="M625" s="19"/>
      <c r="N625" s="18"/>
      <c r="O625" s="18"/>
      <c r="P625" s="19"/>
      <c r="Q625" s="19"/>
      <c r="R625" s="19"/>
    </row>
    <row r="626" spans="1:18" ht="18.75">
      <c r="A626" s="14">
        <v>621</v>
      </c>
      <c r="B626" s="15" t="s">
        <v>114</v>
      </c>
      <c r="C626" s="15" t="s">
        <v>619</v>
      </c>
      <c r="D626" s="16">
        <v>6500669.4638</v>
      </c>
      <c r="E626" s="16">
        <v>1083274.4464</v>
      </c>
      <c r="F626" s="16">
        <v>320886.59220000001</v>
      </c>
      <c r="G626" s="17">
        <f t="shared" si="9"/>
        <v>7904830.5023999996</v>
      </c>
      <c r="H626" s="18"/>
      <c r="I626" s="18"/>
      <c r="J626" s="19"/>
      <c r="K626" s="19"/>
      <c r="L626" s="19"/>
      <c r="M626" s="19"/>
      <c r="N626" s="18"/>
      <c r="O626" s="18"/>
      <c r="P626" s="19"/>
      <c r="Q626" s="19"/>
      <c r="R626" s="19"/>
    </row>
    <row r="627" spans="1:18" ht="18.75">
      <c r="A627" s="14">
        <v>622</v>
      </c>
      <c r="B627" s="15" t="s">
        <v>114</v>
      </c>
      <c r="C627" s="15" t="s">
        <v>621</v>
      </c>
      <c r="D627" s="16">
        <v>7862869.6739999996</v>
      </c>
      <c r="E627" s="16">
        <v>1310272.0944000001</v>
      </c>
      <c r="F627" s="16">
        <v>388127.63339999999</v>
      </c>
      <c r="G627" s="17">
        <f t="shared" si="9"/>
        <v>9561269.4017999992</v>
      </c>
      <c r="H627" s="18"/>
      <c r="I627" s="18"/>
      <c r="J627" s="19"/>
      <c r="K627" s="19"/>
      <c r="L627" s="19"/>
      <c r="M627" s="19"/>
      <c r="N627" s="18"/>
      <c r="O627" s="18"/>
      <c r="P627" s="19"/>
      <c r="Q627" s="19"/>
      <c r="R627" s="19"/>
    </row>
    <row r="628" spans="1:18" ht="18.75">
      <c r="A628" s="14">
        <v>623</v>
      </c>
      <c r="B628" s="15" t="s">
        <v>114</v>
      </c>
      <c r="C628" s="15" t="s">
        <v>623</v>
      </c>
      <c r="D628" s="16">
        <v>7888080.8245999999</v>
      </c>
      <c r="E628" s="16">
        <v>1314473.2918</v>
      </c>
      <c r="F628" s="16">
        <v>389372.10830000002</v>
      </c>
      <c r="G628" s="17">
        <f t="shared" si="9"/>
        <v>9591926.2247000001</v>
      </c>
      <c r="H628" s="18"/>
      <c r="I628" s="18"/>
      <c r="J628" s="19"/>
      <c r="K628" s="19"/>
      <c r="L628" s="19"/>
      <c r="M628" s="19"/>
      <c r="N628" s="18"/>
      <c r="O628" s="18"/>
      <c r="P628" s="19"/>
      <c r="Q628" s="19"/>
      <c r="R628" s="19"/>
    </row>
    <row r="629" spans="1:18" ht="18.75">
      <c r="A629" s="14">
        <v>624</v>
      </c>
      <c r="B629" s="15" t="s">
        <v>114</v>
      </c>
      <c r="C629" s="15" t="s">
        <v>625</v>
      </c>
      <c r="D629" s="16">
        <v>6951178.7007999998</v>
      </c>
      <c r="E629" s="16">
        <v>1158347.5057999999</v>
      </c>
      <c r="F629" s="16">
        <v>343124.66700000002</v>
      </c>
      <c r="G629" s="17">
        <f t="shared" si="9"/>
        <v>8452650.8736000005</v>
      </c>
      <c r="H629" s="18"/>
      <c r="I629" s="18"/>
      <c r="J629" s="19"/>
      <c r="K629" s="19"/>
      <c r="L629" s="19"/>
      <c r="M629" s="19"/>
      <c r="N629" s="18"/>
      <c r="O629" s="18"/>
      <c r="P629" s="19"/>
      <c r="Q629" s="19"/>
      <c r="R629" s="19"/>
    </row>
    <row r="630" spans="1:18" ht="18.75">
      <c r="A630" s="14">
        <v>625</v>
      </c>
      <c r="B630" s="15" t="s">
        <v>114</v>
      </c>
      <c r="C630" s="15" t="s">
        <v>627</v>
      </c>
      <c r="D630" s="16">
        <v>7733706.7559000002</v>
      </c>
      <c r="E630" s="16">
        <v>1288748.3284</v>
      </c>
      <c r="F630" s="16">
        <v>381751.88260000001</v>
      </c>
      <c r="G630" s="17">
        <f t="shared" si="9"/>
        <v>9404206.9669000003</v>
      </c>
      <c r="H630" s="18"/>
      <c r="I630" s="18"/>
      <c r="J630" s="19"/>
      <c r="K630" s="19"/>
      <c r="L630" s="19"/>
      <c r="M630" s="19"/>
      <c r="N630" s="18"/>
      <c r="O630" s="18"/>
      <c r="P630" s="19"/>
      <c r="Q630" s="19"/>
      <c r="R630" s="19"/>
    </row>
    <row r="631" spans="1:18" ht="18.75">
      <c r="A631" s="14">
        <v>626</v>
      </c>
      <c r="B631" s="15" t="s">
        <v>115</v>
      </c>
      <c r="C631" s="15" t="s">
        <v>631</v>
      </c>
      <c r="D631" s="16">
        <v>7611437.6574999997</v>
      </c>
      <c r="E631" s="16">
        <v>1268373.3515000001</v>
      </c>
      <c r="F631" s="16">
        <v>375716.42499999999</v>
      </c>
      <c r="G631" s="17">
        <f t="shared" si="9"/>
        <v>9255527.4340000004</v>
      </c>
      <c r="H631" s="18"/>
      <c r="I631" s="18"/>
      <c r="J631" s="19"/>
      <c r="K631" s="19"/>
      <c r="L631" s="19"/>
      <c r="M631" s="19"/>
      <c r="N631" s="18"/>
      <c r="O631" s="18"/>
      <c r="P631" s="19"/>
      <c r="Q631" s="19"/>
      <c r="R631" s="19"/>
    </row>
    <row r="632" spans="1:18" ht="18.75">
      <c r="A632" s="14">
        <v>627</v>
      </c>
      <c r="B632" s="15" t="s">
        <v>115</v>
      </c>
      <c r="C632" s="15" t="s">
        <v>633</v>
      </c>
      <c r="D632" s="16">
        <v>8839149.7609999999</v>
      </c>
      <c r="E632" s="16">
        <v>1472959.8417</v>
      </c>
      <c r="F632" s="16">
        <v>436318.853</v>
      </c>
      <c r="G632" s="17">
        <f t="shared" si="9"/>
        <v>10748428.455700001</v>
      </c>
      <c r="H632" s="18"/>
      <c r="I632" s="18"/>
      <c r="J632" s="19"/>
      <c r="K632" s="19"/>
      <c r="L632" s="19"/>
      <c r="M632" s="19"/>
      <c r="N632" s="18"/>
      <c r="O632" s="18"/>
      <c r="P632" s="19"/>
      <c r="Q632" s="19"/>
      <c r="R632" s="19"/>
    </row>
    <row r="633" spans="1:18" ht="18.75">
      <c r="A633" s="14">
        <v>628</v>
      </c>
      <c r="B633" s="15" t="s">
        <v>115</v>
      </c>
      <c r="C633" s="15" t="s">
        <v>635</v>
      </c>
      <c r="D633" s="16">
        <v>8804759.0097000003</v>
      </c>
      <c r="E633" s="16">
        <v>1467228.9516</v>
      </c>
      <c r="F633" s="16">
        <v>434621.25390000001</v>
      </c>
      <c r="G633" s="17">
        <f t="shared" si="9"/>
        <v>10706609.2152</v>
      </c>
      <c r="H633" s="18"/>
      <c r="I633" s="18"/>
      <c r="J633" s="19"/>
      <c r="K633" s="19"/>
      <c r="L633" s="19"/>
      <c r="M633" s="19"/>
      <c r="N633" s="18"/>
      <c r="O633" s="18"/>
      <c r="P633" s="19"/>
      <c r="Q633" s="19"/>
      <c r="R633" s="19"/>
    </row>
    <row r="634" spans="1:18" ht="18.75">
      <c r="A634" s="14">
        <v>629</v>
      </c>
      <c r="B634" s="15" t="s">
        <v>115</v>
      </c>
      <c r="C634" s="15" t="s">
        <v>637</v>
      </c>
      <c r="D634" s="16">
        <v>9433263.3507000003</v>
      </c>
      <c r="E634" s="16">
        <v>1571963.1941</v>
      </c>
      <c r="F634" s="16">
        <v>465645.538</v>
      </c>
      <c r="G634" s="17">
        <f t="shared" si="9"/>
        <v>11470872.082800001</v>
      </c>
      <c r="H634" s="18"/>
      <c r="I634" s="18"/>
      <c r="J634" s="19"/>
      <c r="K634" s="19"/>
      <c r="L634" s="19"/>
      <c r="M634" s="19"/>
      <c r="N634" s="18"/>
      <c r="O634" s="18"/>
      <c r="P634" s="19"/>
      <c r="Q634" s="19"/>
      <c r="R634" s="19"/>
    </row>
    <row r="635" spans="1:18" ht="18.75">
      <c r="A635" s="14">
        <v>630</v>
      </c>
      <c r="B635" s="15" t="s">
        <v>115</v>
      </c>
      <c r="C635" s="15" t="s">
        <v>639</v>
      </c>
      <c r="D635" s="16">
        <v>9570991.9726</v>
      </c>
      <c r="E635" s="16">
        <v>1594914.3528</v>
      </c>
      <c r="F635" s="16">
        <v>472444.10979999998</v>
      </c>
      <c r="G635" s="17">
        <f t="shared" si="9"/>
        <v>11638350.4352</v>
      </c>
      <c r="H635" s="18"/>
      <c r="I635" s="18"/>
      <c r="J635" s="19"/>
      <c r="K635" s="19"/>
      <c r="L635" s="19"/>
      <c r="M635" s="19"/>
      <c r="N635" s="18"/>
      <c r="O635" s="18"/>
      <c r="P635" s="19"/>
      <c r="Q635" s="19"/>
      <c r="R635" s="19"/>
    </row>
    <row r="636" spans="1:18" ht="18.75">
      <c r="A636" s="14">
        <v>631</v>
      </c>
      <c r="B636" s="15" t="s">
        <v>115</v>
      </c>
      <c r="C636" s="15" t="s">
        <v>640</v>
      </c>
      <c r="D636" s="16">
        <v>9837031.5587000009</v>
      </c>
      <c r="E636" s="16">
        <v>1639247.3075999999</v>
      </c>
      <c r="F636" s="16">
        <v>485576.37819999998</v>
      </c>
      <c r="G636" s="17">
        <f t="shared" si="9"/>
        <v>11961855.2445</v>
      </c>
      <c r="H636" s="18"/>
      <c r="I636" s="18"/>
      <c r="J636" s="19"/>
      <c r="K636" s="19"/>
      <c r="L636" s="19"/>
      <c r="M636" s="19"/>
      <c r="N636" s="18"/>
      <c r="O636" s="18"/>
      <c r="P636" s="19"/>
      <c r="Q636" s="19"/>
      <c r="R636" s="19"/>
    </row>
    <row r="637" spans="1:18" ht="37.5">
      <c r="A637" s="14">
        <v>632</v>
      </c>
      <c r="B637" s="15" t="s">
        <v>115</v>
      </c>
      <c r="C637" s="15" t="s">
        <v>643</v>
      </c>
      <c r="D637" s="16">
        <v>10664722.7556</v>
      </c>
      <c r="E637" s="16">
        <v>1777174.1362999999</v>
      </c>
      <c r="F637" s="16">
        <v>526432.94050000003</v>
      </c>
      <c r="G637" s="17">
        <f t="shared" si="9"/>
        <v>12968329.8324</v>
      </c>
      <c r="H637" s="18"/>
      <c r="I637" s="18"/>
      <c r="J637" s="19"/>
      <c r="K637" s="19"/>
      <c r="L637" s="19"/>
      <c r="M637" s="19"/>
      <c r="N637" s="18"/>
      <c r="O637" s="18"/>
      <c r="P637" s="19"/>
      <c r="Q637" s="19"/>
      <c r="R637" s="19"/>
    </row>
    <row r="638" spans="1:18" ht="37.5">
      <c r="A638" s="14">
        <v>633</v>
      </c>
      <c r="B638" s="15" t="s">
        <v>115</v>
      </c>
      <c r="C638" s="15" t="s">
        <v>645</v>
      </c>
      <c r="D638" s="16">
        <v>7848844.5663999999</v>
      </c>
      <c r="E638" s="16">
        <v>1307934.9443000001</v>
      </c>
      <c r="F638" s="16">
        <v>387435.3248</v>
      </c>
      <c r="G638" s="17">
        <f t="shared" si="9"/>
        <v>9544214.8355</v>
      </c>
      <c r="H638" s="18"/>
      <c r="I638" s="18"/>
      <c r="J638" s="19"/>
      <c r="K638" s="19"/>
      <c r="L638" s="19"/>
      <c r="M638" s="19"/>
      <c r="N638" s="18"/>
      <c r="O638" s="18"/>
      <c r="P638" s="19"/>
      <c r="Q638" s="19"/>
      <c r="R638" s="19"/>
    </row>
    <row r="639" spans="1:18" ht="37.5">
      <c r="A639" s="14">
        <v>634</v>
      </c>
      <c r="B639" s="15" t="s">
        <v>115</v>
      </c>
      <c r="C639" s="15" t="s">
        <v>647</v>
      </c>
      <c r="D639" s="16">
        <v>9314922.0764000006</v>
      </c>
      <c r="E639" s="16">
        <v>1552242.7516000001</v>
      </c>
      <c r="F639" s="16">
        <v>459803.96600000001</v>
      </c>
      <c r="G639" s="17">
        <f t="shared" si="9"/>
        <v>11326968.794</v>
      </c>
      <c r="H639" s="18"/>
      <c r="I639" s="18"/>
      <c r="J639" s="19"/>
      <c r="K639" s="19"/>
      <c r="L639" s="19"/>
      <c r="M639" s="19"/>
      <c r="N639" s="18"/>
      <c r="O639" s="18"/>
      <c r="P639" s="19"/>
      <c r="Q639" s="19"/>
      <c r="R639" s="19"/>
    </row>
    <row r="640" spans="1:18" ht="37.5">
      <c r="A640" s="14">
        <v>635</v>
      </c>
      <c r="B640" s="15" t="s">
        <v>115</v>
      </c>
      <c r="C640" s="15" t="s">
        <v>649</v>
      </c>
      <c r="D640" s="16">
        <v>9752295.3735000007</v>
      </c>
      <c r="E640" s="16">
        <v>1625126.8321</v>
      </c>
      <c r="F640" s="16">
        <v>481393.62349999999</v>
      </c>
      <c r="G640" s="17">
        <f t="shared" si="9"/>
        <v>11858815.8291</v>
      </c>
      <c r="H640" s="18"/>
      <c r="I640" s="18"/>
      <c r="J640" s="19"/>
      <c r="K640" s="19"/>
      <c r="L640" s="19"/>
      <c r="M640" s="19"/>
      <c r="N640" s="18"/>
      <c r="O640" s="18"/>
      <c r="P640" s="19"/>
      <c r="Q640" s="19"/>
      <c r="R640" s="19"/>
    </row>
    <row r="641" spans="1:18" ht="37.5">
      <c r="A641" s="14">
        <v>636</v>
      </c>
      <c r="B641" s="15" t="s">
        <v>115</v>
      </c>
      <c r="C641" s="15" t="s">
        <v>651</v>
      </c>
      <c r="D641" s="16">
        <v>7053209.0291999998</v>
      </c>
      <c r="E641" s="16">
        <v>1175349.885</v>
      </c>
      <c r="F641" s="16">
        <v>348161.09659999999</v>
      </c>
      <c r="G641" s="17">
        <f t="shared" si="9"/>
        <v>8576720.0108000003</v>
      </c>
      <c r="H641" s="18"/>
      <c r="I641" s="18"/>
      <c r="J641" s="19"/>
      <c r="K641" s="19"/>
      <c r="L641" s="19"/>
      <c r="M641" s="19"/>
      <c r="N641" s="18"/>
      <c r="O641" s="18"/>
      <c r="P641" s="19"/>
      <c r="Q641" s="19"/>
      <c r="R641" s="19"/>
    </row>
    <row r="642" spans="1:18" ht="37.5">
      <c r="A642" s="14">
        <v>637</v>
      </c>
      <c r="B642" s="15" t="s">
        <v>115</v>
      </c>
      <c r="C642" s="15" t="s">
        <v>653</v>
      </c>
      <c r="D642" s="16">
        <v>7355653.4100000001</v>
      </c>
      <c r="E642" s="16">
        <v>1225749.3509</v>
      </c>
      <c r="F642" s="16">
        <v>363090.38150000002</v>
      </c>
      <c r="G642" s="17">
        <f t="shared" si="9"/>
        <v>8944493.1424000002</v>
      </c>
      <c r="H642" s="18"/>
      <c r="I642" s="18"/>
      <c r="J642" s="19"/>
      <c r="K642" s="19"/>
      <c r="L642" s="19"/>
      <c r="M642" s="19"/>
      <c r="N642" s="18"/>
      <c r="O642" s="18"/>
      <c r="P642" s="19"/>
      <c r="Q642" s="19"/>
      <c r="R642" s="19"/>
    </row>
    <row r="643" spans="1:18" ht="18.75">
      <c r="A643" s="14">
        <v>638</v>
      </c>
      <c r="B643" s="15" t="s">
        <v>115</v>
      </c>
      <c r="C643" s="15" t="s">
        <v>655</v>
      </c>
      <c r="D643" s="16">
        <v>7210770.4572000001</v>
      </c>
      <c r="E643" s="16">
        <v>1201605.9913000001</v>
      </c>
      <c r="F643" s="16">
        <v>355938.65700000001</v>
      </c>
      <c r="G643" s="17">
        <f t="shared" si="9"/>
        <v>8768315.1054999996</v>
      </c>
      <c r="H643" s="18"/>
      <c r="I643" s="18"/>
      <c r="J643" s="19"/>
      <c r="K643" s="19"/>
      <c r="L643" s="19"/>
      <c r="M643" s="19"/>
      <c r="N643" s="18"/>
      <c r="O643" s="18"/>
      <c r="P643" s="19"/>
      <c r="Q643" s="19"/>
      <c r="R643" s="19"/>
    </row>
    <row r="644" spans="1:18" ht="18.75">
      <c r="A644" s="14">
        <v>639</v>
      </c>
      <c r="B644" s="15" t="s">
        <v>115</v>
      </c>
      <c r="C644" s="15" t="s">
        <v>657</v>
      </c>
      <c r="D644" s="16">
        <v>10709897.4849</v>
      </c>
      <c r="E644" s="16">
        <v>1784702.0732</v>
      </c>
      <c r="F644" s="16">
        <v>528662.85930000001</v>
      </c>
      <c r="G644" s="17">
        <f t="shared" si="9"/>
        <v>13023262.417400001</v>
      </c>
      <c r="H644" s="18"/>
      <c r="I644" s="18"/>
      <c r="J644" s="19"/>
      <c r="K644" s="19"/>
      <c r="L644" s="19"/>
      <c r="M644" s="19"/>
      <c r="N644" s="18"/>
      <c r="O644" s="18"/>
      <c r="P644" s="19"/>
      <c r="Q644" s="19"/>
      <c r="R644" s="19"/>
    </row>
    <row r="645" spans="1:18" ht="18.75">
      <c r="A645" s="14">
        <v>640</v>
      </c>
      <c r="B645" s="15" t="s">
        <v>115</v>
      </c>
      <c r="C645" s="15" t="s">
        <v>659</v>
      </c>
      <c r="D645" s="16">
        <v>7303149.5360000003</v>
      </c>
      <c r="E645" s="16">
        <v>1217000.0819999999</v>
      </c>
      <c r="F645" s="16">
        <v>360498.68089999998</v>
      </c>
      <c r="G645" s="17">
        <f t="shared" si="9"/>
        <v>8880648.2989000008</v>
      </c>
      <c r="H645" s="18"/>
      <c r="I645" s="18"/>
      <c r="J645" s="19"/>
      <c r="K645" s="19"/>
      <c r="L645" s="19"/>
      <c r="M645" s="19"/>
      <c r="N645" s="18"/>
      <c r="O645" s="18"/>
      <c r="P645" s="19"/>
      <c r="Q645" s="19"/>
      <c r="R645" s="19"/>
    </row>
    <row r="646" spans="1:18" ht="18.75">
      <c r="A646" s="14">
        <v>641</v>
      </c>
      <c r="B646" s="15" t="s">
        <v>115</v>
      </c>
      <c r="C646" s="15" t="s">
        <v>661</v>
      </c>
      <c r="D646" s="16">
        <v>7663618.8158</v>
      </c>
      <c r="E646" s="16">
        <v>1277068.8429</v>
      </c>
      <c r="F646" s="16">
        <v>378292.19579999999</v>
      </c>
      <c r="G646" s="17">
        <f t="shared" si="9"/>
        <v>9318979.8544999994</v>
      </c>
      <c r="H646" s="18"/>
      <c r="I646" s="18"/>
      <c r="J646" s="19"/>
      <c r="K646" s="19"/>
      <c r="L646" s="19"/>
      <c r="M646" s="19"/>
      <c r="N646" s="18"/>
      <c r="O646" s="18"/>
      <c r="P646" s="19"/>
      <c r="Q646" s="19"/>
      <c r="R646" s="19"/>
    </row>
    <row r="647" spans="1:18" ht="18.75">
      <c r="A647" s="14">
        <v>642</v>
      </c>
      <c r="B647" s="15" t="s">
        <v>115</v>
      </c>
      <c r="C647" s="15" t="s">
        <v>663</v>
      </c>
      <c r="D647" s="16">
        <v>10012647.238600001</v>
      </c>
      <c r="E647" s="16">
        <v>1668511.9824999999</v>
      </c>
      <c r="F647" s="16">
        <v>494245.13410000002</v>
      </c>
      <c r="G647" s="17">
        <f t="shared" ref="G647:G710" si="10">D647+E647+F647</f>
        <v>12175404.3552</v>
      </c>
      <c r="H647" s="18"/>
      <c r="I647" s="18"/>
      <c r="J647" s="19"/>
      <c r="K647" s="19"/>
      <c r="L647" s="19"/>
      <c r="M647" s="19"/>
      <c r="N647" s="18"/>
      <c r="O647" s="18"/>
      <c r="P647" s="19"/>
      <c r="Q647" s="19"/>
      <c r="R647" s="19"/>
    </row>
    <row r="648" spans="1:18" ht="18.75">
      <c r="A648" s="14">
        <v>643</v>
      </c>
      <c r="B648" s="15" t="s">
        <v>115</v>
      </c>
      <c r="C648" s="15" t="s">
        <v>665</v>
      </c>
      <c r="D648" s="16">
        <v>8657687.6100999992</v>
      </c>
      <c r="E648" s="16">
        <v>1442720.9083</v>
      </c>
      <c r="F648" s="16">
        <v>427361.50309999997</v>
      </c>
      <c r="G648" s="17">
        <f t="shared" si="10"/>
        <v>10527770.021500001</v>
      </c>
      <c r="H648" s="18"/>
      <c r="I648" s="18"/>
      <c r="J648" s="19"/>
      <c r="K648" s="19"/>
      <c r="L648" s="19"/>
      <c r="M648" s="19"/>
      <c r="N648" s="18"/>
      <c r="O648" s="18"/>
      <c r="P648" s="19"/>
      <c r="Q648" s="19"/>
      <c r="R648" s="19"/>
    </row>
    <row r="649" spans="1:18" ht="18.75">
      <c r="A649" s="14">
        <v>644</v>
      </c>
      <c r="B649" s="15" t="s">
        <v>115</v>
      </c>
      <c r="C649" s="15" t="s">
        <v>667</v>
      </c>
      <c r="D649" s="16">
        <v>7947883.8103</v>
      </c>
      <c r="E649" s="16">
        <v>1324438.8879</v>
      </c>
      <c r="F649" s="16">
        <v>392324.10830000002</v>
      </c>
      <c r="G649" s="17">
        <f t="shared" si="10"/>
        <v>9664646.8065000009</v>
      </c>
      <c r="H649" s="18"/>
      <c r="I649" s="18"/>
      <c r="J649" s="19"/>
      <c r="K649" s="19"/>
      <c r="L649" s="19"/>
      <c r="M649" s="19"/>
      <c r="N649" s="18"/>
      <c r="O649" s="18"/>
      <c r="P649" s="19"/>
      <c r="Q649" s="19"/>
      <c r="R649" s="19"/>
    </row>
    <row r="650" spans="1:18" ht="18.75">
      <c r="A650" s="14">
        <v>645</v>
      </c>
      <c r="B650" s="15" t="s">
        <v>115</v>
      </c>
      <c r="C650" s="15" t="s">
        <v>669</v>
      </c>
      <c r="D650" s="16">
        <v>7176485.8861999996</v>
      </c>
      <c r="E650" s="16">
        <v>1195892.7952000001</v>
      </c>
      <c r="F650" s="16">
        <v>354246.29920000001</v>
      </c>
      <c r="G650" s="17">
        <f t="shared" si="10"/>
        <v>8726624.9805999994</v>
      </c>
      <c r="H650" s="18"/>
      <c r="I650" s="18"/>
      <c r="J650" s="19"/>
      <c r="K650" s="19"/>
      <c r="L650" s="19"/>
      <c r="M650" s="19"/>
      <c r="N650" s="18"/>
      <c r="O650" s="18"/>
      <c r="P650" s="19"/>
      <c r="Q650" s="19"/>
      <c r="R650" s="19"/>
    </row>
    <row r="651" spans="1:18" ht="18.75">
      <c r="A651" s="14">
        <v>646</v>
      </c>
      <c r="B651" s="15" t="s">
        <v>115</v>
      </c>
      <c r="C651" s="15" t="s">
        <v>671</v>
      </c>
      <c r="D651" s="16">
        <v>8862917.8033000007</v>
      </c>
      <c r="E651" s="16">
        <v>1476920.5588</v>
      </c>
      <c r="F651" s="16">
        <v>437492.0931</v>
      </c>
      <c r="G651" s="17">
        <f t="shared" si="10"/>
        <v>10777330.4552</v>
      </c>
      <c r="H651" s="18"/>
      <c r="I651" s="18"/>
      <c r="J651" s="19"/>
      <c r="K651" s="19"/>
      <c r="L651" s="19"/>
      <c r="M651" s="19"/>
      <c r="N651" s="18"/>
      <c r="O651" s="18"/>
      <c r="P651" s="19"/>
      <c r="Q651" s="19"/>
      <c r="R651" s="19"/>
    </row>
    <row r="652" spans="1:18" ht="18.75">
      <c r="A652" s="14">
        <v>647</v>
      </c>
      <c r="B652" s="15" t="s">
        <v>115</v>
      </c>
      <c r="C652" s="15" t="s">
        <v>673</v>
      </c>
      <c r="D652" s="16">
        <v>8209407.2685000002</v>
      </c>
      <c r="E652" s="16">
        <v>1368019.2731000001</v>
      </c>
      <c r="F652" s="16">
        <v>405233.45120000001</v>
      </c>
      <c r="G652" s="17">
        <f t="shared" si="10"/>
        <v>9982659.9927999992</v>
      </c>
      <c r="H652" s="18"/>
      <c r="I652" s="18"/>
      <c r="J652" s="19"/>
      <c r="K652" s="19"/>
      <c r="L652" s="19"/>
      <c r="M652" s="19"/>
      <c r="N652" s="18"/>
      <c r="O652" s="18"/>
      <c r="P652" s="19"/>
      <c r="Q652" s="19"/>
      <c r="R652" s="19"/>
    </row>
    <row r="653" spans="1:18" ht="37.5">
      <c r="A653" s="14">
        <v>648</v>
      </c>
      <c r="B653" s="15" t="s">
        <v>115</v>
      </c>
      <c r="C653" s="15" t="s">
        <v>675</v>
      </c>
      <c r="D653" s="16">
        <v>8498798.8342000004</v>
      </c>
      <c r="E653" s="16">
        <v>1416243.6121</v>
      </c>
      <c r="F653" s="16">
        <v>419518.42200000002</v>
      </c>
      <c r="G653" s="17">
        <f t="shared" si="10"/>
        <v>10334560.8683</v>
      </c>
      <c r="H653" s="18"/>
      <c r="I653" s="18"/>
      <c r="J653" s="19"/>
      <c r="K653" s="19"/>
      <c r="L653" s="19"/>
      <c r="M653" s="19"/>
      <c r="N653" s="18"/>
      <c r="O653" s="18"/>
      <c r="P653" s="19"/>
      <c r="Q653" s="19"/>
      <c r="R653" s="19"/>
    </row>
    <row r="654" spans="1:18" ht="37.5">
      <c r="A654" s="14">
        <v>649</v>
      </c>
      <c r="B654" s="15" t="s">
        <v>115</v>
      </c>
      <c r="C654" s="15" t="s">
        <v>677</v>
      </c>
      <c r="D654" s="16">
        <v>7275591.6014999999</v>
      </c>
      <c r="E654" s="16">
        <v>1212407.8156000001</v>
      </c>
      <c r="F654" s="16">
        <v>359138.36379999999</v>
      </c>
      <c r="G654" s="17">
        <f t="shared" si="10"/>
        <v>8847137.7808999997</v>
      </c>
      <c r="H654" s="18"/>
      <c r="I654" s="18"/>
      <c r="J654" s="19"/>
      <c r="K654" s="19"/>
      <c r="L654" s="19"/>
      <c r="M654" s="19"/>
      <c r="N654" s="18"/>
      <c r="O654" s="18"/>
      <c r="P654" s="19"/>
      <c r="Q654" s="19"/>
      <c r="R654" s="19"/>
    </row>
    <row r="655" spans="1:18" ht="18.75">
      <c r="A655" s="14">
        <v>650</v>
      </c>
      <c r="B655" s="15" t="s">
        <v>115</v>
      </c>
      <c r="C655" s="15" t="s">
        <v>679</v>
      </c>
      <c r="D655" s="16">
        <v>6657882.8699000003</v>
      </c>
      <c r="E655" s="16">
        <v>1109472.5582000001</v>
      </c>
      <c r="F655" s="16">
        <v>328646.97350000002</v>
      </c>
      <c r="G655" s="17">
        <f t="shared" si="10"/>
        <v>8096002.4016000004</v>
      </c>
      <c r="H655" s="18"/>
      <c r="I655" s="18"/>
      <c r="J655" s="19"/>
      <c r="K655" s="19"/>
      <c r="L655" s="19"/>
      <c r="M655" s="19"/>
      <c r="N655" s="18"/>
      <c r="O655" s="18"/>
      <c r="P655" s="19"/>
      <c r="Q655" s="19"/>
      <c r="R655" s="19"/>
    </row>
    <row r="656" spans="1:18" ht="18.75">
      <c r="A656" s="14">
        <v>651</v>
      </c>
      <c r="B656" s="15" t="s">
        <v>115</v>
      </c>
      <c r="C656" s="15" t="s">
        <v>681</v>
      </c>
      <c r="D656" s="16">
        <v>8825402.9630999994</v>
      </c>
      <c r="E656" s="16">
        <v>1470669.0692</v>
      </c>
      <c r="F656" s="16">
        <v>435640.28240000003</v>
      </c>
      <c r="G656" s="17">
        <f t="shared" si="10"/>
        <v>10731712.3147</v>
      </c>
      <c r="H656" s="18"/>
      <c r="I656" s="18"/>
      <c r="J656" s="19"/>
      <c r="K656" s="19"/>
      <c r="L656" s="19"/>
      <c r="M656" s="19"/>
      <c r="N656" s="18"/>
      <c r="O656" s="18"/>
      <c r="P656" s="19"/>
      <c r="Q656" s="19"/>
      <c r="R656" s="19"/>
    </row>
    <row r="657" spans="1:18" ht="18.75">
      <c r="A657" s="14">
        <v>652</v>
      </c>
      <c r="B657" s="15" t="s">
        <v>115</v>
      </c>
      <c r="C657" s="15" t="s">
        <v>683</v>
      </c>
      <c r="D657" s="16">
        <v>9615523.1961000003</v>
      </c>
      <c r="E657" s="16">
        <v>1602335.0556999999</v>
      </c>
      <c r="F657" s="16">
        <v>474642.26380000002</v>
      </c>
      <c r="G657" s="17">
        <f t="shared" si="10"/>
        <v>11692500.5156</v>
      </c>
      <c r="H657" s="18"/>
      <c r="I657" s="18"/>
      <c r="J657" s="19"/>
      <c r="K657" s="19"/>
      <c r="L657" s="19"/>
      <c r="M657" s="19"/>
      <c r="N657" s="18"/>
      <c r="O657" s="18"/>
      <c r="P657" s="19"/>
      <c r="Q657" s="19"/>
      <c r="R657" s="19"/>
    </row>
    <row r="658" spans="1:18" ht="18.75">
      <c r="A658" s="14">
        <v>653</v>
      </c>
      <c r="B658" s="15" t="s">
        <v>115</v>
      </c>
      <c r="C658" s="15" t="s">
        <v>685</v>
      </c>
      <c r="D658" s="16">
        <v>7364576.6046000002</v>
      </c>
      <c r="E658" s="16">
        <v>1227236.3160000001</v>
      </c>
      <c r="F658" s="16">
        <v>363530.84899999999</v>
      </c>
      <c r="G658" s="17">
        <f t="shared" si="10"/>
        <v>8955343.7696000002</v>
      </c>
      <c r="H658" s="18"/>
      <c r="I658" s="18"/>
      <c r="J658" s="19"/>
      <c r="K658" s="19"/>
      <c r="L658" s="19"/>
      <c r="M658" s="19"/>
      <c r="N658" s="18"/>
      <c r="O658" s="18"/>
      <c r="P658" s="19"/>
      <c r="Q658" s="19"/>
      <c r="R658" s="19"/>
    </row>
    <row r="659" spans="1:18" ht="18.75">
      <c r="A659" s="14">
        <v>654</v>
      </c>
      <c r="B659" s="15" t="s">
        <v>115</v>
      </c>
      <c r="C659" s="15" t="s">
        <v>687</v>
      </c>
      <c r="D659" s="16">
        <v>8856756.8521999996</v>
      </c>
      <c r="E659" s="16">
        <v>1475893.8951999999</v>
      </c>
      <c r="F659" s="16">
        <v>437187.97570000001</v>
      </c>
      <c r="G659" s="17">
        <f t="shared" si="10"/>
        <v>10769838.723099999</v>
      </c>
      <c r="H659" s="18"/>
      <c r="I659" s="18"/>
      <c r="J659" s="19"/>
      <c r="K659" s="19"/>
      <c r="L659" s="19"/>
      <c r="M659" s="19"/>
      <c r="N659" s="18"/>
      <c r="O659" s="18"/>
      <c r="P659" s="19"/>
      <c r="Q659" s="19"/>
      <c r="R659" s="19"/>
    </row>
    <row r="660" spans="1:18" ht="18.75">
      <c r="A660" s="14">
        <v>655</v>
      </c>
      <c r="B660" s="15" t="s">
        <v>115</v>
      </c>
      <c r="C660" s="15" t="s">
        <v>689</v>
      </c>
      <c r="D660" s="16">
        <v>7478057.9633999998</v>
      </c>
      <c r="E660" s="16">
        <v>1246146.9001</v>
      </c>
      <c r="F660" s="16">
        <v>369132.52539999998</v>
      </c>
      <c r="G660" s="17">
        <f t="shared" si="10"/>
        <v>9093337.3889000006</v>
      </c>
      <c r="H660" s="18"/>
      <c r="I660" s="18"/>
      <c r="J660" s="19"/>
      <c r="K660" s="19"/>
      <c r="L660" s="19"/>
      <c r="M660" s="19"/>
      <c r="N660" s="18"/>
      <c r="O660" s="18"/>
      <c r="P660" s="19"/>
      <c r="Q660" s="19"/>
      <c r="R660" s="19"/>
    </row>
    <row r="661" spans="1:18" ht="18.75">
      <c r="A661" s="14">
        <v>656</v>
      </c>
      <c r="B661" s="15" t="s">
        <v>115</v>
      </c>
      <c r="C661" s="15" t="s">
        <v>691</v>
      </c>
      <c r="D661" s="16">
        <v>7510703.0274</v>
      </c>
      <c r="E661" s="16">
        <v>1251586.888</v>
      </c>
      <c r="F661" s="16">
        <v>370743.95380000002</v>
      </c>
      <c r="G661" s="17">
        <f t="shared" si="10"/>
        <v>9133033.8692000005</v>
      </c>
      <c r="H661" s="18"/>
      <c r="I661" s="18"/>
      <c r="J661" s="19"/>
      <c r="K661" s="19"/>
      <c r="L661" s="19"/>
      <c r="M661" s="19"/>
      <c r="N661" s="18"/>
      <c r="O661" s="18"/>
      <c r="P661" s="19"/>
      <c r="Q661" s="19"/>
      <c r="R661" s="19"/>
    </row>
    <row r="662" spans="1:18" ht="18.75">
      <c r="A662" s="14">
        <v>657</v>
      </c>
      <c r="B662" s="15" t="s">
        <v>115</v>
      </c>
      <c r="C662" s="15" t="s">
        <v>693</v>
      </c>
      <c r="D662" s="16">
        <v>7474231.5604999997</v>
      </c>
      <c r="E662" s="16">
        <v>1245509.2666</v>
      </c>
      <c r="F662" s="16">
        <v>368943.64620000002</v>
      </c>
      <c r="G662" s="17">
        <f t="shared" si="10"/>
        <v>9088684.4733000007</v>
      </c>
      <c r="H662" s="18"/>
      <c r="I662" s="18"/>
      <c r="J662" s="19"/>
      <c r="K662" s="19"/>
      <c r="L662" s="19"/>
      <c r="M662" s="19"/>
      <c r="N662" s="18"/>
      <c r="O662" s="18"/>
      <c r="P662" s="19"/>
      <c r="Q662" s="19"/>
      <c r="R662" s="19"/>
    </row>
    <row r="663" spans="1:18" ht="18.75">
      <c r="A663" s="14">
        <v>658</v>
      </c>
      <c r="B663" s="15" t="s">
        <v>115</v>
      </c>
      <c r="C663" s="15" t="s">
        <v>695</v>
      </c>
      <c r="D663" s="16">
        <v>8615469.4715</v>
      </c>
      <c r="E663" s="16">
        <v>1435685.6588999999</v>
      </c>
      <c r="F663" s="16">
        <v>425277.52779999998</v>
      </c>
      <c r="G663" s="17">
        <f t="shared" si="10"/>
        <v>10476432.658199999</v>
      </c>
      <c r="H663" s="18"/>
      <c r="I663" s="18"/>
      <c r="J663" s="19"/>
      <c r="K663" s="19"/>
      <c r="L663" s="19"/>
      <c r="M663" s="19"/>
      <c r="N663" s="18"/>
      <c r="O663" s="18"/>
      <c r="P663" s="19"/>
      <c r="Q663" s="19"/>
      <c r="R663" s="19"/>
    </row>
    <row r="664" spans="1:18" ht="18.75">
      <c r="A664" s="14">
        <v>659</v>
      </c>
      <c r="B664" s="15" t="s">
        <v>116</v>
      </c>
      <c r="C664" s="15" t="s">
        <v>699</v>
      </c>
      <c r="D664" s="16">
        <v>10162693.5285</v>
      </c>
      <c r="E664" s="16">
        <v>1693515.7629</v>
      </c>
      <c r="F664" s="16">
        <v>501651.7317</v>
      </c>
      <c r="G664" s="17">
        <f t="shared" si="10"/>
        <v>12357861.0231</v>
      </c>
      <c r="H664" s="18"/>
      <c r="I664" s="18"/>
      <c r="J664" s="19"/>
      <c r="K664" s="19"/>
      <c r="L664" s="19"/>
      <c r="M664" s="19"/>
      <c r="N664" s="18"/>
      <c r="O664" s="18"/>
      <c r="P664" s="19"/>
      <c r="Q664" s="19"/>
      <c r="R664" s="19"/>
    </row>
    <row r="665" spans="1:18" ht="18.75">
      <c r="A665" s="14">
        <v>660</v>
      </c>
      <c r="B665" s="15" t="s">
        <v>116</v>
      </c>
      <c r="C665" s="15" t="s">
        <v>294</v>
      </c>
      <c r="D665" s="16">
        <v>10251655.616800001</v>
      </c>
      <c r="E665" s="16">
        <v>1708340.4447999999</v>
      </c>
      <c r="F665" s="16">
        <v>506043.0857</v>
      </c>
      <c r="G665" s="17">
        <f t="shared" si="10"/>
        <v>12466039.147299999</v>
      </c>
      <c r="H665" s="18"/>
      <c r="I665" s="18"/>
      <c r="J665" s="19"/>
      <c r="K665" s="19"/>
      <c r="L665" s="19"/>
      <c r="M665" s="19"/>
      <c r="N665" s="18"/>
      <c r="O665" s="18"/>
      <c r="P665" s="19"/>
      <c r="Q665" s="19"/>
      <c r="R665" s="19"/>
    </row>
    <row r="666" spans="1:18" ht="18.75">
      <c r="A666" s="14">
        <v>661</v>
      </c>
      <c r="B666" s="15" t="s">
        <v>116</v>
      </c>
      <c r="C666" s="15" t="s">
        <v>702</v>
      </c>
      <c r="D666" s="16">
        <v>10206982.915100001</v>
      </c>
      <c r="E666" s="16">
        <v>1700896.166</v>
      </c>
      <c r="F666" s="16">
        <v>503837.94809999998</v>
      </c>
      <c r="G666" s="17">
        <f t="shared" si="10"/>
        <v>12411717.029200001</v>
      </c>
      <c r="H666" s="18"/>
      <c r="I666" s="18"/>
      <c r="J666" s="19"/>
      <c r="K666" s="19"/>
      <c r="L666" s="19"/>
      <c r="M666" s="19"/>
      <c r="N666" s="18"/>
      <c r="O666" s="18"/>
      <c r="P666" s="19"/>
      <c r="Q666" s="19"/>
      <c r="R666" s="19"/>
    </row>
    <row r="667" spans="1:18" ht="18.75">
      <c r="A667" s="14">
        <v>662</v>
      </c>
      <c r="B667" s="15" t="s">
        <v>116</v>
      </c>
      <c r="C667" s="15" t="s">
        <v>704</v>
      </c>
      <c r="D667" s="16">
        <v>7749065.0475000003</v>
      </c>
      <c r="E667" s="16">
        <v>1291307.6409</v>
      </c>
      <c r="F667" s="16">
        <v>382509.99979999999</v>
      </c>
      <c r="G667" s="17">
        <f t="shared" si="10"/>
        <v>9422882.6882000007</v>
      </c>
      <c r="H667" s="18"/>
      <c r="I667" s="18"/>
      <c r="J667" s="19"/>
      <c r="K667" s="19"/>
      <c r="L667" s="19"/>
      <c r="M667" s="19"/>
      <c r="N667" s="18"/>
      <c r="O667" s="18"/>
      <c r="P667" s="19"/>
      <c r="Q667" s="19"/>
      <c r="R667" s="19"/>
    </row>
    <row r="668" spans="1:18" ht="18.75">
      <c r="A668" s="14">
        <v>663</v>
      </c>
      <c r="B668" s="15" t="s">
        <v>116</v>
      </c>
      <c r="C668" s="15" t="s">
        <v>706</v>
      </c>
      <c r="D668" s="16">
        <v>13482315.6138</v>
      </c>
      <c r="E668" s="16">
        <v>2246699.0614999998</v>
      </c>
      <c r="F668" s="16">
        <v>665515.19590000005</v>
      </c>
      <c r="G668" s="17">
        <f t="shared" si="10"/>
        <v>16394529.871200001</v>
      </c>
      <c r="H668" s="18"/>
      <c r="I668" s="18"/>
      <c r="J668" s="19"/>
      <c r="K668" s="19"/>
      <c r="L668" s="19"/>
      <c r="M668" s="19"/>
      <c r="N668" s="18"/>
      <c r="O668" s="18"/>
      <c r="P668" s="19"/>
      <c r="Q668" s="19"/>
      <c r="R668" s="19"/>
    </row>
    <row r="669" spans="1:18" ht="18.75">
      <c r="A669" s="14">
        <v>664</v>
      </c>
      <c r="B669" s="15" t="s">
        <v>116</v>
      </c>
      <c r="C669" s="15" t="s">
        <v>708</v>
      </c>
      <c r="D669" s="16">
        <v>11658772.7739</v>
      </c>
      <c r="E669" s="16">
        <v>1942823.0728</v>
      </c>
      <c r="F669" s="16">
        <v>575501.32109999994</v>
      </c>
      <c r="G669" s="17">
        <f t="shared" si="10"/>
        <v>14177097.1678</v>
      </c>
      <c r="H669" s="18"/>
      <c r="I669" s="18"/>
      <c r="J669" s="19"/>
      <c r="K669" s="19"/>
      <c r="L669" s="19"/>
      <c r="M669" s="19"/>
      <c r="N669" s="18"/>
      <c r="O669" s="18"/>
      <c r="P669" s="19"/>
      <c r="Q669" s="19"/>
      <c r="R669" s="19"/>
    </row>
    <row r="670" spans="1:18" ht="18.75">
      <c r="A670" s="14">
        <v>665</v>
      </c>
      <c r="B670" s="15" t="s">
        <v>116</v>
      </c>
      <c r="C670" s="15" t="s">
        <v>710</v>
      </c>
      <c r="D670" s="16">
        <v>10234577.899499999</v>
      </c>
      <c r="E670" s="16">
        <v>1705494.6063999999</v>
      </c>
      <c r="F670" s="16">
        <v>505200.09399999998</v>
      </c>
      <c r="G670" s="17">
        <f t="shared" si="10"/>
        <v>12445272.5999</v>
      </c>
      <c r="H670" s="18"/>
      <c r="I670" s="18"/>
      <c r="J670" s="19"/>
      <c r="K670" s="19"/>
      <c r="L670" s="19"/>
      <c r="M670" s="19"/>
      <c r="N670" s="18"/>
      <c r="O670" s="18"/>
      <c r="P670" s="19"/>
      <c r="Q670" s="19"/>
      <c r="R670" s="19"/>
    </row>
    <row r="671" spans="1:18" ht="18.75">
      <c r="A671" s="14">
        <v>666</v>
      </c>
      <c r="B671" s="15" t="s">
        <v>116</v>
      </c>
      <c r="C671" s="15" t="s">
        <v>713</v>
      </c>
      <c r="D671" s="16">
        <v>9038783.2545999996</v>
      </c>
      <c r="E671" s="16">
        <v>1506226.8557</v>
      </c>
      <c r="F671" s="16">
        <v>446173.17830000003</v>
      </c>
      <c r="G671" s="17">
        <f t="shared" si="10"/>
        <v>10991183.2886</v>
      </c>
      <c r="H671" s="18"/>
      <c r="I671" s="18"/>
      <c r="J671" s="19"/>
      <c r="K671" s="19"/>
      <c r="L671" s="19"/>
      <c r="M671" s="19"/>
      <c r="N671" s="18"/>
      <c r="O671" s="18"/>
      <c r="P671" s="19"/>
      <c r="Q671" s="19"/>
      <c r="R671" s="19"/>
    </row>
    <row r="672" spans="1:18" ht="37.5">
      <c r="A672" s="14">
        <v>667</v>
      </c>
      <c r="B672" s="15" t="s">
        <v>116</v>
      </c>
      <c r="C672" s="15" t="s">
        <v>715</v>
      </c>
      <c r="D672" s="16">
        <v>9270860.5529999994</v>
      </c>
      <c r="E672" s="16">
        <v>1544900.3197999999</v>
      </c>
      <c r="F672" s="16">
        <v>457628.99739999999</v>
      </c>
      <c r="G672" s="17">
        <f t="shared" si="10"/>
        <v>11273389.870200001</v>
      </c>
      <c r="H672" s="18"/>
      <c r="I672" s="18"/>
      <c r="J672" s="19"/>
      <c r="K672" s="19"/>
      <c r="L672" s="19"/>
      <c r="M672" s="19"/>
      <c r="N672" s="18"/>
      <c r="O672" s="18"/>
      <c r="P672" s="19"/>
      <c r="Q672" s="19"/>
      <c r="R672" s="19"/>
    </row>
    <row r="673" spans="1:18" ht="37.5">
      <c r="A673" s="14">
        <v>668</v>
      </c>
      <c r="B673" s="15" t="s">
        <v>116</v>
      </c>
      <c r="C673" s="15" t="s">
        <v>717</v>
      </c>
      <c r="D673" s="16">
        <v>8794754.7960999999</v>
      </c>
      <c r="E673" s="16">
        <v>1465561.845</v>
      </c>
      <c r="F673" s="16">
        <v>434127.42499999999</v>
      </c>
      <c r="G673" s="17">
        <f t="shared" si="10"/>
        <v>10694444.066099999</v>
      </c>
      <c r="H673" s="18"/>
      <c r="I673" s="18"/>
      <c r="J673" s="19"/>
      <c r="K673" s="19"/>
      <c r="L673" s="19"/>
      <c r="M673" s="19"/>
      <c r="N673" s="18"/>
      <c r="O673" s="18"/>
      <c r="P673" s="19"/>
      <c r="Q673" s="19"/>
      <c r="R673" s="19"/>
    </row>
    <row r="674" spans="1:18" ht="18.75">
      <c r="A674" s="14">
        <v>669</v>
      </c>
      <c r="B674" s="15" t="s">
        <v>116</v>
      </c>
      <c r="C674" s="15" t="s">
        <v>719</v>
      </c>
      <c r="D674" s="16">
        <v>12151094.363399999</v>
      </c>
      <c r="E674" s="16">
        <v>2024863.7611</v>
      </c>
      <c r="F674" s="16">
        <v>599803.34069999994</v>
      </c>
      <c r="G674" s="17">
        <f t="shared" si="10"/>
        <v>14775761.4652</v>
      </c>
      <c r="H674" s="18"/>
      <c r="I674" s="18"/>
      <c r="J674" s="19"/>
      <c r="K674" s="19"/>
      <c r="L674" s="19"/>
      <c r="M674" s="19"/>
      <c r="N674" s="18"/>
      <c r="O674" s="18"/>
      <c r="P674" s="19"/>
      <c r="Q674" s="19"/>
      <c r="R674" s="19"/>
    </row>
    <row r="675" spans="1:18" ht="18.75">
      <c r="A675" s="14">
        <v>670</v>
      </c>
      <c r="B675" s="15" t="s">
        <v>116</v>
      </c>
      <c r="C675" s="15" t="s">
        <v>721</v>
      </c>
      <c r="D675" s="16">
        <v>8180752.6573999999</v>
      </c>
      <c r="E675" s="16">
        <v>1363244.2559</v>
      </c>
      <c r="F675" s="16">
        <v>403818.9999</v>
      </c>
      <c r="G675" s="17">
        <f t="shared" si="10"/>
        <v>9947815.9132000003</v>
      </c>
      <c r="H675" s="18"/>
      <c r="I675" s="18"/>
      <c r="J675" s="19"/>
      <c r="K675" s="19"/>
      <c r="L675" s="19"/>
      <c r="M675" s="19"/>
      <c r="N675" s="18"/>
      <c r="O675" s="18"/>
      <c r="P675" s="19"/>
      <c r="Q675" s="19"/>
      <c r="R675" s="19"/>
    </row>
    <row r="676" spans="1:18" ht="18.75">
      <c r="A676" s="14">
        <v>671</v>
      </c>
      <c r="B676" s="15" t="s">
        <v>116</v>
      </c>
      <c r="C676" s="15" t="s">
        <v>722</v>
      </c>
      <c r="D676" s="16">
        <v>10921463.0986</v>
      </c>
      <c r="E676" s="16">
        <v>1819957.4609999999</v>
      </c>
      <c r="F676" s="16">
        <v>539106.17890000006</v>
      </c>
      <c r="G676" s="17">
        <f t="shared" si="10"/>
        <v>13280526.738500001</v>
      </c>
      <c r="H676" s="18"/>
      <c r="I676" s="18"/>
      <c r="J676" s="19"/>
      <c r="K676" s="19"/>
      <c r="L676" s="19"/>
      <c r="M676" s="19"/>
      <c r="N676" s="18"/>
      <c r="O676" s="18"/>
      <c r="P676" s="19"/>
      <c r="Q676" s="19"/>
      <c r="R676" s="19"/>
    </row>
    <row r="677" spans="1:18" ht="18.75">
      <c r="A677" s="14">
        <v>672</v>
      </c>
      <c r="B677" s="15" t="s">
        <v>116</v>
      </c>
      <c r="C677" s="15" t="s">
        <v>724</v>
      </c>
      <c r="D677" s="16">
        <v>10905667.051200001</v>
      </c>
      <c r="E677" s="16">
        <v>1817325.2006999999</v>
      </c>
      <c r="F677" s="16">
        <v>538326.45310000004</v>
      </c>
      <c r="G677" s="17">
        <f t="shared" si="10"/>
        <v>13261318.705</v>
      </c>
      <c r="H677" s="18"/>
      <c r="I677" s="18"/>
      <c r="J677" s="19"/>
      <c r="K677" s="19"/>
      <c r="L677" s="19"/>
      <c r="M677" s="19"/>
      <c r="N677" s="18"/>
      <c r="O677" s="18"/>
      <c r="P677" s="19"/>
      <c r="Q677" s="19"/>
      <c r="R677" s="19"/>
    </row>
    <row r="678" spans="1:18" ht="18.75">
      <c r="A678" s="14">
        <v>673</v>
      </c>
      <c r="B678" s="15" t="s">
        <v>116</v>
      </c>
      <c r="C678" s="15" t="s">
        <v>726</v>
      </c>
      <c r="D678" s="16">
        <v>8618489.8685999997</v>
      </c>
      <c r="E678" s="16">
        <v>1436188.9791999999</v>
      </c>
      <c r="F678" s="16">
        <v>425426.62089999998</v>
      </c>
      <c r="G678" s="17">
        <f t="shared" si="10"/>
        <v>10480105.468699999</v>
      </c>
      <c r="H678" s="18"/>
      <c r="I678" s="18"/>
      <c r="J678" s="19"/>
      <c r="K678" s="19"/>
      <c r="L678" s="19"/>
      <c r="M678" s="19"/>
      <c r="N678" s="18"/>
      <c r="O678" s="18"/>
      <c r="P678" s="19"/>
      <c r="Q678" s="19"/>
      <c r="R678" s="19"/>
    </row>
    <row r="679" spans="1:18" ht="18.75">
      <c r="A679" s="14">
        <v>674</v>
      </c>
      <c r="B679" s="15" t="s">
        <v>116</v>
      </c>
      <c r="C679" s="15" t="s">
        <v>728</v>
      </c>
      <c r="D679" s="16">
        <v>10981521.4475</v>
      </c>
      <c r="E679" s="16">
        <v>1829965.611</v>
      </c>
      <c r="F679" s="16">
        <v>542070.78419999999</v>
      </c>
      <c r="G679" s="17">
        <f t="shared" si="10"/>
        <v>13353557.842700001</v>
      </c>
      <c r="H679" s="18"/>
      <c r="I679" s="18"/>
      <c r="J679" s="19"/>
      <c r="K679" s="19"/>
      <c r="L679" s="19"/>
      <c r="M679" s="19"/>
      <c r="N679" s="18"/>
      <c r="O679" s="18"/>
      <c r="P679" s="19"/>
      <c r="Q679" s="19"/>
      <c r="R679" s="19"/>
    </row>
    <row r="680" spans="1:18" ht="18.75">
      <c r="A680" s="14">
        <v>675</v>
      </c>
      <c r="B680" s="15" t="s">
        <v>116</v>
      </c>
      <c r="C680" s="15" t="s">
        <v>730</v>
      </c>
      <c r="D680" s="16">
        <v>11667915.423</v>
      </c>
      <c r="E680" s="16">
        <v>1944346.6078999999</v>
      </c>
      <c r="F680" s="16">
        <v>575952.6213</v>
      </c>
      <c r="G680" s="17">
        <f t="shared" si="10"/>
        <v>14188214.6522</v>
      </c>
      <c r="H680" s="18"/>
      <c r="I680" s="18"/>
      <c r="J680" s="19"/>
      <c r="K680" s="19"/>
      <c r="L680" s="19"/>
      <c r="M680" s="19"/>
      <c r="N680" s="18"/>
      <c r="O680" s="18"/>
      <c r="P680" s="19"/>
      <c r="Q680" s="19"/>
      <c r="R680" s="19"/>
    </row>
    <row r="681" spans="1:18" ht="18.75">
      <c r="A681" s="14">
        <v>676</v>
      </c>
      <c r="B681" s="15" t="s">
        <v>117</v>
      </c>
      <c r="C681" s="15" t="s">
        <v>734</v>
      </c>
      <c r="D681" s="16">
        <v>7763324.2198999999</v>
      </c>
      <c r="E681" s="16">
        <v>1293683.7956999999</v>
      </c>
      <c r="F681" s="16">
        <v>383213.86229999998</v>
      </c>
      <c r="G681" s="17">
        <f t="shared" si="10"/>
        <v>9440221.8779000007</v>
      </c>
      <c r="H681" s="18"/>
      <c r="I681" s="18"/>
      <c r="J681" s="19"/>
      <c r="K681" s="19"/>
      <c r="L681" s="19"/>
      <c r="M681" s="19"/>
      <c r="N681" s="18"/>
      <c r="O681" s="18"/>
      <c r="P681" s="19"/>
      <c r="Q681" s="19"/>
      <c r="R681" s="19"/>
    </row>
    <row r="682" spans="1:18" ht="18.75">
      <c r="A682" s="14">
        <v>677</v>
      </c>
      <c r="B682" s="15" t="s">
        <v>117</v>
      </c>
      <c r="C682" s="15" t="s">
        <v>737</v>
      </c>
      <c r="D682" s="16">
        <v>9699670.6933999993</v>
      </c>
      <c r="E682" s="16">
        <v>1616357.432</v>
      </c>
      <c r="F682" s="16">
        <v>478795.9596</v>
      </c>
      <c r="G682" s="17">
        <f t="shared" si="10"/>
        <v>11794824.085000001</v>
      </c>
      <c r="H682" s="18"/>
      <c r="I682" s="18"/>
      <c r="J682" s="19"/>
      <c r="K682" s="19"/>
      <c r="L682" s="19"/>
      <c r="M682" s="19"/>
      <c r="N682" s="18"/>
      <c r="O682" s="18"/>
      <c r="P682" s="19"/>
      <c r="Q682" s="19"/>
      <c r="R682" s="19"/>
    </row>
    <row r="683" spans="1:18" ht="18.75">
      <c r="A683" s="14">
        <v>678</v>
      </c>
      <c r="B683" s="15" t="s">
        <v>117</v>
      </c>
      <c r="C683" s="15" t="s">
        <v>739</v>
      </c>
      <c r="D683" s="16">
        <v>8935431.2882000003</v>
      </c>
      <c r="E683" s="16">
        <v>1489004.2381</v>
      </c>
      <c r="F683" s="16">
        <v>441071.5099</v>
      </c>
      <c r="G683" s="17">
        <f t="shared" si="10"/>
        <v>10865507.0362</v>
      </c>
      <c r="H683" s="18"/>
      <c r="I683" s="18"/>
      <c r="J683" s="19"/>
      <c r="K683" s="19"/>
      <c r="L683" s="19"/>
      <c r="M683" s="19"/>
      <c r="N683" s="18"/>
      <c r="O683" s="18"/>
      <c r="P683" s="19"/>
      <c r="Q683" s="19"/>
      <c r="R683" s="19"/>
    </row>
    <row r="684" spans="1:18" ht="18.75">
      <c r="A684" s="14">
        <v>679</v>
      </c>
      <c r="B684" s="15" t="s">
        <v>117</v>
      </c>
      <c r="C684" s="15" t="s">
        <v>741</v>
      </c>
      <c r="D684" s="16">
        <v>9538393.8686999995</v>
      </c>
      <c r="E684" s="16">
        <v>1589482.1902999999</v>
      </c>
      <c r="F684" s="16">
        <v>470834.99939999997</v>
      </c>
      <c r="G684" s="17">
        <f t="shared" si="10"/>
        <v>11598711.0584</v>
      </c>
      <c r="H684" s="18"/>
      <c r="I684" s="18"/>
      <c r="J684" s="19"/>
      <c r="K684" s="19"/>
      <c r="L684" s="19"/>
      <c r="M684" s="19"/>
      <c r="N684" s="18"/>
      <c r="O684" s="18"/>
      <c r="P684" s="19"/>
      <c r="Q684" s="19"/>
      <c r="R684" s="19"/>
    </row>
    <row r="685" spans="1:18" ht="18.75">
      <c r="A685" s="14">
        <v>680</v>
      </c>
      <c r="B685" s="15" t="s">
        <v>117</v>
      </c>
      <c r="C685" s="15" t="s">
        <v>743</v>
      </c>
      <c r="D685" s="16">
        <v>8854015.8416000009</v>
      </c>
      <c r="E685" s="16">
        <v>1475437.132</v>
      </c>
      <c r="F685" s="16">
        <v>437052.67369999998</v>
      </c>
      <c r="G685" s="17">
        <f t="shared" si="10"/>
        <v>10766505.647299999</v>
      </c>
      <c r="H685" s="18"/>
      <c r="I685" s="18"/>
      <c r="J685" s="19"/>
      <c r="K685" s="19"/>
      <c r="L685" s="19"/>
      <c r="M685" s="19"/>
      <c r="N685" s="18"/>
      <c r="O685" s="18"/>
      <c r="P685" s="19"/>
      <c r="Q685" s="19"/>
      <c r="R685" s="19"/>
    </row>
    <row r="686" spans="1:18" ht="18.75">
      <c r="A686" s="14">
        <v>681</v>
      </c>
      <c r="B686" s="15" t="s">
        <v>117</v>
      </c>
      <c r="C686" s="15" t="s">
        <v>745</v>
      </c>
      <c r="D686" s="16">
        <v>8852536.3502999991</v>
      </c>
      <c r="E686" s="16">
        <v>1475190.5889000001</v>
      </c>
      <c r="F686" s="16">
        <v>436979.64299999998</v>
      </c>
      <c r="G686" s="17">
        <f t="shared" si="10"/>
        <v>10764706.5822</v>
      </c>
      <c r="H686" s="18"/>
      <c r="I686" s="18"/>
      <c r="J686" s="19"/>
      <c r="K686" s="19"/>
      <c r="L686" s="19"/>
      <c r="M686" s="19"/>
      <c r="N686" s="18"/>
      <c r="O686" s="18"/>
      <c r="P686" s="19"/>
      <c r="Q686" s="19"/>
      <c r="R686" s="19"/>
    </row>
    <row r="687" spans="1:18" ht="18.75">
      <c r="A687" s="14">
        <v>682</v>
      </c>
      <c r="B687" s="15" t="s">
        <v>117</v>
      </c>
      <c r="C687" s="15" t="s">
        <v>747</v>
      </c>
      <c r="D687" s="16">
        <v>9594123.7588999998</v>
      </c>
      <c r="E687" s="16">
        <v>1598769.044</v>
      </c>
      <c r="F687" s="16">
        <v>473585.94290000002</v>
      </c>
      <c r="G687" s="17">
        <f t="shared" si="10"/>
        <v>11666478.7458</v>
      </c>
      <c r="H687" s="18"/>
      <c r="I687" s="18"/>
      <c r="J687" s="19"/>
      <c r="K687" s="19"/>
      <c r="L687" s="19"/>
      <c r="M687" s="19"/>
      <c r="N687" s="18"/>
      <c r="O687" s="18"/>
      <c r="P687" s="19"/>
      <c r="Q687" s="19"/>
      <c r="R687" s="19"/>
    </row>
    <row r="688" spans="1:18" ht="18.75">
      <c r="A688" s="14">
        <v>683</v>
      </c>
      <c r="B688" s="15" t="s">
        <v>117</v>
      </c>
      <c r="C688" s="15" t="s">
        <v>749</v>
      </c>
      <c r="D688" s="16">
        <v>9294891.0851000007</v>
      </c>
      <c r="E688" s="16">
        <v>1548904.7782999999</v>
      </c>
      <c r="F688" s="16">
        <v>458815.19459999999</v>
      </c>
      <c r="G688" s="17">
        <f t="shared" si="10"/>
        <v>11302611.058</v>
      </c>
      <c r="H688" s="18"/>
      <c r="I688" s="18"/>
      <c r="J688" s="19"/>
      <c r="K688" s="19"/>
      <c r="L688" s="19"/>
      <c r="M688" s="19"/>
      <c r="N688" s="18"/>
      <c r="O688" s="18"/>
      <c r="P688" s="19"/>
      <c r="Q688" s="19"/>
      <c r="R688" s="19"/>
    </row>
    <row r="689" spans="1:18" ht="18.75">
      <c r="A689" s="14">
        <v>684</v>
      </c>
      <c r="B689" s="15" t="s">
        <v>117</v>
      </c>
      <c r="C689" s="15" t="s">
        <v>751</v>
      </c>
      <c r="D689" s="16">
        <v>8865715.4796999991</v>
      </c>
      <c r="E689" s="16">
        <v>1477386.7649000001</v>
      </c>
      <c r="F689" s="16">
        <v>437630.1923</v>
      </c>
      <c r="G689" s="17">
        <f t="shared" si="10"/>
        <v>10780732.436899999</v>
      </c>
      <c r="H689" s="18"/>
      <c r="I689" s="18"/>
      <c r="J689" s="19"/>
      <c r="K689" s="19"/>
      <c r="L689" s="19"/>
      <c r="M689" s="19"/>
      <c r="N689" s="18"/>
      <c r="O689" s="18"/>
      <c r="P689" s="19"/>
      <c r="Q689" s="19"/>
      <c r="R689" s="19"/>
    </row>
    <row r="690" spans="1:18" ht="18.75">
      <c r="A690" s="14">
        <v>685</v>
      </c>
      <c r="B690" s="15" t="s">
        <v>117</v>
      </c>
      <c r="C690" s="15" t="s">
        <v>753</v>
      </c>
      <c r="D690" s="16">
        <v>10396478.3091</v>
      </c>
      <c r="E690" s="16">
        <v>1732473.7626</v>
      </c>
      <c r="F690" s="16">
        <v>513191.83559999999</v>
      </c>
      <c r="G690" s="17">
        <f t="shared" si="10"/>
        <v>12642143.907299999</v>
      </c>
      <c r="H690" s="18"/>
      <c r="I690" s="18"/>
      <c r="J690" s="19"/>
      <c r="K690" s="19"/>
      <c r="L690" s="19"/>
      <c r="M690" s="19"/>
      <c r="N690" s="18"/>
      <c r="O690" s="18"/>
      <c r="P690" s="19"/>
      <c r="Q690" s="19"/>
      <c r="R690" s="19"/>
    </row>
    <row r="691" spans="1:18" ht="18.75">
      <c r="A691" s="14">
        <v>686</v>
      </c>
      <c r="B691" s="15" t="s">
        <v>117</v>
      </c>
      <c r="C691" s="15" t="s">
        <v>755</v>
      </c>
      <c r="D691" s="16">
        <v>9259106.6106000002</v>
      </c>
      <c r="E691" s="16">
        <v>1542941.6376</v>
      </c>
      <c r="F691" s="16">
        <v>457048.79830000002</v>
      </c>
      <c r="G691" s="17">
        <f t="shared" si="10"/>
        <v>11259097.046499999</v>
      </c>
      <c r="H691" s="18"/>
      <c r="I691" s="18"/>
      <c r="J691" s="19"/>
      <c r="K691" s="19"/>
      <c r="L691" s="19"/>
      <c r="M691" s="19"/>
      <c r="N691" s="18"/>
      <c r="O691" s="18"/>
      <c r="P691" s="19"/>
      <c r="Q691" s="19"/>
      <c r="R691" s="19"/>
    </row>
    <row r="692" spans="1:18" ht="18.75">
      <c r="A692" s="14">
        <v>687</v>
      </c>
      <c r="B692" s="15" t="s">
        <v>117</v>
      </c>
      <c r="C692" s="15" t="s">
        <v>757</v>
      </c>
      <c r="D692" s="16">
        <v>8861759.3155000005</v>
      </c>
      <c r="E692" s="16">
        <v>1476727.5079000001</v>
      </c>
      <c r="F692" s="16">
        <v>437434.90779999999</v>
      </c>
      <c r="G692" s="17">
        <f t="shared" si="10"/>
        <v>10775921.7312</v>
      </c>
      <c r="H692" s="18"/>
      <c r="I692" s="18"/>
      <c r="J692" s="19"/>
      <c r="K692" s="19"/>
      <c r="L692" s="19"/>
      <c r="M692" s="19"/>
      <c r="N692" s="18"/>
      <c r="O692" s="18"/>
      <c r="P692" s="19"/>
      <c r="Q692" s="19"/>
      <c r="R692" s="19"/>
    </row>
    <row r="693" spans="1:18" ht="18.75">
      <c r="A693" s="14">
        <v>688</v>
      </c>
      <c r="B693" s="15" t="s">
        <v>117</v>
      </c>
      <c r="C693" s="15" t="s">
        <v>759</v>
      </c>
      <c r="D693" s="16">
        <v>10520448.603599999</v>
      </c>
      <c r="E693" s="16">
        <v>1753132.2275</v>
      </c>
      <c r="F693" s="16">
        <v>519311.26770000003</v>
      </c>
      <c r="G693" s="17">
        <f t="shared" si="10"/>
        <v>12792892.0988</v>
      </c>
      <c r="H693" s="18"/>
      <c r="I693" s="18"/>
      <c r="J693" s="19"/>
      <c r="K693" s="19"/>
      <c r="L693" s="19"/>
      <c r="M693" s="19"/>
      <c r="N693" s="18"/>
      <c r="O693" s="18"/>
      <c r="P693" s="19"/>
      <c r="Q693" s="19"/>
      <c r="R693" s="19"/>
    </row>
    <row r="694" spans="1:18" ht="18.75">
      <c r="A694" s="14">
        <v>689</v>
      </c>
      <c r="B694" s="15" t="s">
        <v>117</v>
      </c>
      <c r="C694" s="15" t="s">
        <v>761</v>
      </c>
      <c r="D694" s="16">
        <v>12883430.3402</v>
      </c>
      <c r="E694" s="16">
        <v>2146900.5534999999</v>
      </c>
      <c r="F694" s="16">
        <v>635952.97069999995</v>
      </c>
      <c r="G694" s="17">
        <f t="shared" si="10"/>
        <v>15666283.864399999</v>
      </c>
      <c r="H694" s="18"/>
      <c r="I694" s="18"/>
      <c r="J694" s="19"/>
      <c r="K694" s="19"/>
      <c r="L694" s="19"/>
      <c r="M694" s="19"/>
      <c r="N694" s="18"/>
      <c r="O694" s="18"/>
      <c r="P694" s="19"/>
      <c r="Q694" s="19"/>
      <c r="R694" s="19"/>
    </row>
    <row r="695" spans="1:18" ht="18.75">
      <c r="A695" s="14">
        <v>690</v>
      </c>
      <c r="B695" s="15" t="s">
        <v>117</v>
      </c>
      <c r="C695" s="15" t="s">
        <v>763</v>
      </c>
      <c r="D695" s="16">
        <v>10401350.962099999</v>
      </c>
      <c r="E695" s="16">
        <v>1733285.7435999999</v>
      </c>
      <c r="F695" s="16">
        <v>513432.36</v>
      </c>
      <c r="G695" s="17">
        <f t="shared" si="10"/>
        <v>12648069.0657</v>
      </c>
      <c r="H695" s="18"/>
      <c r="I695" s="18"/>
      <c r="J695" s="19"/>
      <c r="K695" s="19"/>
      <c r="L695" s="19"/>
      <c r="M695" s="19"/>
      <c r="N695" s="18"/>
      <c r="O695" s="18"/>
      <c r="P695" s="19"/>
      <c r="Q695" s="19"/>
      <c r="R695" s="19"/>
    </row>
    <row r="696" spans="1:18" ht="37.5">
      <c r="A696" s="14">
        <v>691</v>
      </c>
      <c r="B696" s="15" t="s">
        <v>117</v>
      </c>
      <c r="C696" s="15" t="s">
        <v>765</v>
      </c>
      <c r="D696" s="16">
        <v>10495875.1165</v>
      </c>
      <c r="E696" s="16">
        <v>1749037.2907</v>
      </c>
      <c r="F696" s="16">
        <v>518098.26919999998</v>
      </c>
      <c r="G696" s="17">
        <f t="shared" si="10"/>
        <v>12763010.6764</v>
      </c>
      <c r="H696" s="18"/>
      <c r="I696" s="18"/>
      <c r="J696" s="19"/>
      <c r="K696" s="19"/>
      <c r="L696" s="19"/>
      <c r="M696" s="19"/>
      <c r="N696" s="18"/>
      <c r="O696" s="18"/>
      <c r="P696" s="19"/>
      <c r="Q696" s="19"/>
      <c r="R696" s="19"/>
    </row>
    <row r="697" spans="1:18" ht="18.75">
      <c r="A697" s="14">
        <v>692</v>
      </c>
      <c r="B697" s="15" t="s">
        <v>117</v>
      </c>
      <c r="C697" s="15" t="s">
        <v>767</v>
      </c>
      <c r="D697" s="16">
        <v>7211135.0318999998</v>
      </c>
      <c r="E697" s="16">
        <v>1201666.7442000001</v>
      </c>
      <c r="F697" s="16">
        <v>355956.6532</v>
      </c>
      <c r="G697" s="17">
        <f t="shared" si="10"/>
        <v>8768758.4293000009</v>
      </c>
      <c r="H697" s="18"/>
      <c r="I697" s="18"/>
      <c r="J697" s="19"/>
      <c r="K697" s="19"/>
      <c r="L697" s="19"/>
      <c r="M697" s="19"/>
      <c r="N697" s="18"/>
      <c r="O697" s="18"/>
      <c r="P697" s="19"/>
      <c r="Q697" s="19"/>
      <c r="R697" s="19"/>
    </row>
    <row r="698" spans="1:18" ht="18.75">
      <c r="A698" s="14">
        <v>693</v>
      </c>
      <c r="B698" s="15" t="s">
        <v>117</v>
      </c>
      <c r="C698" s="15" t="s">
        <v>769</v>
      </c>
      <c r="D698" s="16">
        <v>8873332.4587999992</v>
      </c>
      <c r="E698" s="16">
        <v>1478656.0615999999</v>
      </c>
      <c r="F698" s="16">
        <v>438006.18219999998</v>
      </c>
      <c r="G698" s="17">
        <f t="shared" si="10"/>
        <v>10789994.7026</v>
      </c>
      <c r="H698" s="18"/>
      <c r="I698" s="18"/>
      <c r="J698" s="19"/>
      <c r="K698" s="19"/>
      <c r="L698" s="19"/>
      <c r="M698" s="19"/>
      <c r="N698" s="18"/>
      <c r="O698" s="18"/>
      <c r="P698" s="19"/>
      <c r="Q698" s="19"/>
      <c r="R698" s="19"/>
    </row>
    <row r="699" spans="1:18" ht="18.75">
      <c r="A699" s="14">
        <v>694</v>
      </c>
      <c r="B699" s="15" t="s">
        <v>117</v>
      </c>
      <c r="C699" s="15" t="s">
        <v>771</v>
      </c>
      <c r="D699" s="16">
        <v>7032990.8638000004</v>
      </c>
      <c r="E699" s="16">
        <v>1171980.7209000001</v>
      </c>
      <c r="F699" s="16">
        <v>347163.0858</v>
      </c>
      <c r="G699" s="17">
        <f t="shared" si="10"/>
        <v>8552134.6704999991</v>
      </c>
      <c r="H699" s="18"/>
      <c r="I699" s="18"/>
      <c r="J699" s="19"/>
      <c r="K699" s="19"/>
      <c r="L699" s="19"/>
      <c r="M699" s="19"/>
      <c r="N699" s="18"/>
      <c r="O699" s="18"/>
      <c r="P699" s="19"/>
      <c r="Q699" s="19"/>
      <c r="R699" s="19"/>
    </row>
    <row r="700" spans="1:18" ht="18.75">
      <c r="A700" s="14">
        <v>695</v>
      </c>
      <c r="B700" s="15" t="s">
        <v>117</v>
      </c>
      <c r="C700" s="15" t="s">
        <v>773</v>
      </c>
      <c r="D700" s="16">
        <v>7607370.9996999996</v>
      </c>
      <c r="E700" s="16">
        <v>1267695.6819</v>
      </c>
      <c r="F700" s="16">
        <v>375515.6863</v>
      </c>
      <c r="G700" s="17">
        <f t="shared" si="10"/>
        <v>9250582.3679000009</v>
      </c>
      <c r="H700" s="18"/>
      <c r="I700" s="18"/>
      <c r="J700" s="19"/>
      <c r="K700" s="19"/>
      <c r="L700" s="19"/>
      <c r="M700" s="19"/>
      <c r="N700" s="18"/>
      <c r="O700" s="18"/>
      <c r="P700" s="19"/>
      <c r="Q700" s="19"/>
      <c r="R700" s="19"/>
    </row>
    <row r="701" spans="1:18" ht="18.75">
      <c r="A701" s="14">
        <v>696</v>
      </c>
      <c r="B701" s="15" t="s">
        <v>117</v>
      </c>
      <c r="C701" s="15" t="s">
        <v>775</v>
      </c>
      <c r="D701" s="16">
        <v>7857029.6105000004</v>
      </c>
      <c r="E701" s="16">
        <v>1309298.9036000001</v>
      </c>
      <c r="F701" s="16">
        <v>387839.35570000001</v>
      </c>
      <c r="G701" s="17">
        <f t="shared" si="10"/>
        <v>9554167.8697999995</v>
      </c>
      <c r="H701" s="18"/>
      <c r="I701" s="18"/>
      <c r="J701" s="19"/>
      <c r="K701" s="19"/>
      <c r="L701" s="19"/>
      <c r="M701" s="19"/>
      <c r="N701" s="18"/>
      <c r="O701" s="18"/>
      <c r="P701" s="19"/>
      <c r="Q701" s="19"/>
      <c r="R701" s="19"/>
    </row>
    <row r="702" spans="1:18" ht="37.5">
      <c r="A702" s="14">
        <v>697</v>
      </c>
      <c r="B702" s="15" t="s">
        <v>117</v>
      </c>
      <c r="C702" s="15" t="s">
        <v>777</v>
      </c>
      <c r="D702" s="16">
        <v>14591524.152000001</v>
      </c>
      <c r="E702" s="16">
        <v>2431538.0649000001</v>
      </c>
      <c r="F702" s="16">
        <v>720268.04090000002</v>
      </c>
      <c r="G702" s="17">
        <f t="shared" si="10"/>
        <v>17743330.257800002</v>
      </c>
      <c r="H702" s="18"/>
      <c r="I702" s="18"/>
      <c r="J702" s="19"/>
      <c r="K702" s="19"/>
      <c r="L702" s="19"/>
      <c r="M702" s="19"/>
      <c r="N702" s="18"/>
      <c r="O702" s="18"/>
      <c r="P702" s="19"/>
      <c r="Q702" s="19"/>
      <c r="R702" s="19"/>
    </row>
    <row r="703" spans="1:18" ht="18.75">
      <c r="A703" s="14">
        <v>698</v>
      </c>
      <c r="B703" s="15" t="s">
        <v>117</v>
      </c>
      <c r="C703" s="15" t="s">
        <v>779</v>
      </c>
      <c r="D703" s="16">
        <v>8636521.4802000001</v>
      </c>
      <c r="E703" s="16">
        <v>1439193.7749999999</v>
      </c>
      <c r="F703" s="16">
        <v>426316.69880000001</v>
      </c>
      <c r="G703" s="17">
        <f t="shared" si="10"/>
        <v>10502031.954</v>
      </c>
      <c r="H703" s="18"/>
      <c r="I703" s="18"/>
      <c r="J703" s="19"/>
      <c r="K703" s="19"/>
      <c r="L703" s="19"/>
      <c r="M703" s="19"/>
      <c r="N703" s="18"/>
      <c r="O703" s="18"/>
      <c r="P703" s="19"/>
      <c r="Q703" s="19"/>
      <c r="R703" s="19"/>
    </row>
    <row r="704" spans="1:18" ht="18.75">
      <c r="A704" s="14">
        <v>699</v>
      </c>
      <c r="B704" s="15" t="s">
        <v>118</v>
      </c>
      <c r="C704" s="15" t="s">
        <v>783</v>
      </c>
      <c r="D704" s="16">
        <v>8091669.5564999999</v>
      </c>
      <c r="E704" s="16">
        <v>1348399.4084999999</v>
      </c>
      <c r="F704" s="16">
        <v>399421.67239999998</v>
      </c>
      <c r="G704" s="17">
        <f t="shared" si="10"/>
        <v>9839490.6373999994</v>
      </c>
      <c r="H704" s="18"/>
      <c r="I704" s="18"/>
      <c r="J704" s="19"/>
      <c r="K704" s="19"/>
      <c r="L704" s="19"/>
      <c r="M704" s="19"/>
      <c r="N704" s="18"/>
      <c r="O704" s="18"/>
      <c r="P704" s="19"/>
      <c r="Q704" s="19"/>
      <c r="R704" s="19"/>
    </row>
    <row r="705" spans="1:18" ht="18.75">
      <c r="A705" s="14">
        <v>700</v>
      </c>
      <c r="B705" s="15" t="s">
        <v>118</v>
      </c>
      <c r="C705" s="15" t="s">
        <v>785</v>
      </c>
      <c r="D705" s="16">
        <v>9211031.2868000008</v>
      </c>
      <c r="E705" s="16">
        <v>1534930.3443</v>
      </c>
      <c r="F705" s="16">
        <v>454675.70010000002</v>
      </c>
      <c r="G705" s="17">
        <f t="shared" si="10"/>
        <v>11200637.3312</v>
      </c>
      <c r="H705" s="18"/>
      <c r="I705" s="18"/>
      <c r="J705" s="19"/>
      <c r="K705" s="19"/>
      <c r="L705" s="19"/>
      <c r="M705" s="19"/>
      <c r="N705" s="18"/>
      <c r="O705" s="18"/>
      <c r="P705" s="19"/>
      <c r="Q705" s="19"/>
      <c r="R705" s="19"/>
    </row>
    <row r="706" spans="1:18" ht="18.75">
      <c r="A706" s="14">
        <v>701</v>
      </c>
      <c r="B706" s="15" t="s">
        <v>118</v>
      </c>
      <c r="C706" s="15" t="s">
        <v>787</v>
      </c>
      <c r="D706" s="16">
        <v>9926417.3568999991</v>
      </c>
      <c r="E706" s="16">
        <v>1654142.5967000001</v>
      </c>
      <c r="F706" s="16">
        <v>489988.64740000002</v>
      </c>
      <c r="G706" s="17">
        <f t="shared" si="10"/>
        <v>12070548.601</v>
      </c>
      <c r="H706" s="18"/>
      <c r="I706" s="18"/>
      <c r="J706" s="19"/>
      <c r="K706" s="19"/>
      <c r="L706" s="19"/>
      <c r="M706" s="19"/>
      <c r="N706" s="18"/>
      <c r="O706" s="18"/>
      <c r="P706" s="19"/>
      <c r="Q706" s="19"/>
      <c r="R706" s="19"/>
    </row>
    <row r="707" spans="1:18" ht="18.75">
      <c r="A707" s="14">
        <v>702</v>
      </c>
      <c r="B707" s="15" t="s">
        <v>118</v>
      </c>
      <c r="C707" s="15" t="s">
        <v>789</v>
      </c>
      <c r="D707" s="16">
        <v>10777729.8858</v>
      </c>
      <c r="E707" s="16">
        <v>1796005.6946</v>
      </c>
      <c r="F707" s="16">
        <v>532011.20799999998</v>
      </c>
      <c r="G707" s="17">
        <f t="shared" si="10"/>
        <v>13105746.7884</v>
      </c>
      <c r="H707" s="18"/>
      <c r="I707" s="18"/>
      <c r="J707" s="19"/>
      <c r="K707" s="19"/>
      <c r="L707" s="19"/>
      <c r="M707" s="19"/>
      <c r="N707" s="18"/>
      <c r="O707" s="18"/>
      <c r="P707" s="19"/>
      <c r="Q707" s="19"/>
      <c r="R707" s="19"/>
    </row>
    <row r="708" spans="1:18" ht="18.75">
      <c r="A708" s="14">
        <v>703</v>
      </c>
      <c r="B708" s="15" t="s">
        <v>118</v>
      </c>
      <c r="C708" s="15" t="s">
        <v>791</v>
      </c>
      <c r="D708" s="16">
        <v>10138663.479</v>
      </c>
      <c r="E708" s="16">
        <v>1689511.3848000001</v>
      </c>
      <c r="F708" s="16">
        <v>500465.55829999998</v>
      </c>
      <c r="G708" s="17">
        <f t="shared" si="10"/>
        <v>12328640.4221</v>
      </c>
      <c r="H708" s="18"/>
      <c r="I708" s="18"/>
      <c r="J708" s="19"/>
      <c r="K708" s="19"/>
      <c r="L708" s="19"/>
      <c r="M708" s="19"/>
      <c r="N708" s="18"/>
      <c r="O708" s="18"/>
      <c r="P708" s="19"/>
      <c r="Q708" s="19"/>
      <c r="R708" s="19"/>
    </row>
    <row r="709" spans="1:18" ht="18.75">
      <c r="A709" s="14">
        <v>704</v>
      </c>
      <c r="B709" s="15" t="s">
        <v>118</v>
      </c>
      <c r="C709" s="15" t="s">
        <v>794</v>
      </c>
      <c r="D709" s="16">
        <v>9186776.7152999993</v>
      </c>
      <c r="E709" s="16">
        <v>1530888.5517</v>
      </c>
      <c r="F709" s="16">
        <v>453478.44400000002</v>
      </c>
      <c r="G709" s="17">
        <f t="shared" si="10"/>
        <v>11171143.710999999</v>
      </c>
      <c r="H709" s="18"/>
      <c r="I709" s="18"/>
      <c r="J709" s="19"/>
      <c r="K709" s="19"/>
      <c r="L709" s="19"/>
      <c r="M709" s="19"/>
      <c r="N709" s="18"/>
      <c r="O709" s="18"/>
      <c r="P709" s="19"/>
      <c r="Q709" s="19"/>
      <c r="R709" s="19"/>
    </row>
    <row r="710" spans="1:18" ht="18.75">
      <c r="A710" s="14">
        <v>705</v>
      </c>
      <c r="B710" s="15" t="s">
        <v>118</v>
      </c>
      <c r="C710" s="15" t="s">
        <v>796</v>
      </c>
      <c r="D710" s="16">
        <v>10492609.9014</v>
      </c>
      <c r="E710" s="16">
        <v>1748493.1738</v>
      </c>
      <c r="F710" s="16">
        <v>517937.09139999998</v>
      </c>
      <c r="G710" s="17">
        <f t="shared" si="10"/>
        <v>12759040.1666</v>
      </c>
      <c r="H710" s="18"/>
      <c r="I710" s="18"/>
      <c r="J710" s="19"/>
      <c r="K710" s="19"/>
      <c r="L710" s="19"/>
      <c r="M710" s="19"/>
      <c r="N710" s="18"/>
      <c r="O710" s="18"/>
      <c r="P710" s="19"/>
      <c r="Q710" s="19"/>
      <c r="R710" s="19"/>
    </row>
    <row r="711" spans="1:18" ht="18.75">
      <c r="A711" s="14">
        <v>706</v>
      </c>
      <c r="B711" s="15" t="s">
        <v>118</v>
      </c>
      <c r="C711" s="15" t="s">
        <v>798</v>
      </c>
      <c r="D711" s="16">
        <v>8953456.523</v>
      </c>
      <c r="E711" s="16">
        <v>1492007.9713000001</v>
      </c>
      <c r="F711" s="16">
        <v>441961.27299999999</v>
      </c>
      <c r="G711" s="17">
        <f t="shared" ref="G711:G774" si="11">D711+E711+F711</f>
        <v>10887425.7673</v>
      </c>
      <c r="H711" s="18"/>
      <c r="I711" s="18"/>
      <c r="J711" s="19"/>
      <c r="K711" s="19"/>
      <c r="L711" s="19"/>
      <c r="M711" s="19"/>
      <c r="N711" s="18"/>
      <c r="O711" s="18"/>
      <c r="P711" s="19"/>
      <c r="Q711" s="19"/>
      <c r="R711" s="19"/>
    </row>
    <row r="712" spans="1:18" ht="18.75">
      <c r="A712" s="14">
        <v>707</v>
      </c>
      <c r="B712" s="15" t="s">
        <v>118</v>
      </c>
      <c r="C712" s="15" t="s">
        <v>800</v>
      </c>
      <c r="D712" s="16">
        <v>10134645.884299999</v>
      </c>
      <c r="E712" s="16">
        <v>1688841.8910000001</v>
      </c>
      <c r="F712" s="16">
        <v>500267.2415</v>
      </c>
      <c r="G712" s="17">
        <f t="shared" si="11"/>
        <v>12323755.016799999</v>
      </c>
      <c r="H712" s="18"/>
      <c r="I712" s="18"/>
      <c r="J712" s="19"/>
      <c r="K712" s="19"/>
      <c r="L712" s="19"/>
      <c r="M712" s="19"/>
      <c r="N712" s="18"/>
      <c r="O712" s="18"/>
      <c r="P712" s="19"/>
      <c r="Q712" s="19"/>
      <c r="R712" s="19"/>
    </row>
    <row r="713" spans="1:18" ht="18.75">
      <c r="A713" s="14">
        <v>708</v>
      </c>
      <c r="B713" s="15" t="s">
        <v>118</v>
      </c>
      <c r="C713" s="15" t="s">
        <v>802</v>
      </c>
      <c r="D713" s="16">
        <v>9150174.2752999999</v>
      </c>
      <c r="E713" s="16">
        <v>1524789.1048999999</v>
      </c>
      <c r="F713" s="16">
        <v>451671.67119999998</v>
      </c>
      <c r="G713" s="17">
        <f t="shared" si="11"/>
        <v>11126635.0514</v>
      </c>
      <c r="H713" s="18"/>
      <c r="I713" s="18"/>
      <c r="J713" s="19"/>
      <c r="K713" s="19"/>
      <c r="L713" s="19"/>
      <c r="M713" s="19"/>
      <c r="N713" s="18"/>
      <c r="O713" s="18"/>
      <c r="P713" s="19"/>
      <c r="Q713" s="19"/>
      <c r="R713" s="19"/>
    </row>
    <row r="714" spans="1:18" ht="18.75">
      <c r="A714" s="14">
        <v>709</v>
      </c>
      <c r="B714" s="15" t="s">
        <v>118</v>
      </c>
      <c r="C714" s="15" t="s">
        <v>804</v>
      </c>
      <c r="D714" s="16">
        <v>8485021.7358999997</v>
      </c>
      <c r="E714" s="16">
        <v>1413947.7903</v>
      </c>
      <c r="F714" s="16">
        <v>418838.35570000001</v>
      </c>
      <c r="G714" s="17">
        <f t="shared" si="11"/>
        <v>10317807.881899999</v>
      </c>
      <c r="H714" s="18"/>
      <c r="I714" s="18"/>
      <c r="J714" s="19"/>
      <c r="K714" s="19"/>
      <c r="L714" s="19"/>
      <c r="M714" s="19"/>
      <c r="N714" s="18"/>
      <c r="O714" s="18"/>
      <c r="P714" s="19"/>
      <c r="Q714" s="19"/>
      <c r="R714" s="19"/>
    </row>
    <row r="715" spans="1:18" ht="18.75">
      <c r="A715" s="14">
        <v>710</v>
      </c>
      <c r="B715" s="15" t="s">
        <v>118</v>
      </c>
      <c r="C715" s="15" t="s">
        <v>806</v>
      </c>
      <c r="D715" s="16">
        <v>10102450.742699999</v>
      </c>
      <c r="E715" s="16">
        <v>1683476.8783</v>
      </c>
      <c r="F715" s="16">
        <v>498678.02220000001</v>
      </c>
      <c r="G715" s="17">
        <f t="shared" si="11"/>
        <v>12284605.643200001</v>
      </c>
      <c r="H715" s="18"/>
      <c r="I715" s="18"/>
      <c r="J715" s="19"/>
      <c r="K715" s="19"/>
      <c r="L715" s="19"/>
      <c r="M715" s="19"/>
      <c r="N715" s="18"/>
      <c r="O715" s="18"/>
      <c r="P715" s="19"/>
      <c r="Q715" s="19"/>
      <c r="R715" s="19"/>
    </row>
    <row r="716" spans="1:18" ht="18.75">
      <c r="A716" s="14">
        <v>711</v>
      </c>
      <c r="B716" s="15" t="s">
        <v>118</v>
      </c>
      <c r="C716" s="15" t="s">
        <v>808</v>
      </c>
      <c r="D716" s="16">
        <v>10599509.4384</v>
      </c>
      <c r="E716" s="16">
        <v>1766306.9601</v>
      </c>
      <c r="F716" s="16">
        <v>523213.87530000001</v>
      </c>
      <c r="G716" s="17">
        <f t="shared" si="11"/>
        <v>12889030.273800001</v>
      </c>
      <c r="H716" s="18"/>
      <c r="I716" s="18"/>
      <c r="J716" s="19"/>
      <c r="K716" s="19"/>
      <c r="L716" s="19"/>
      <c r="M716" s="19"/>
      <c r="N716" s="18"/>
      <c r="O716" s="18"/>
      <c r="P716" s="19"/>
      <c r="Q716" s="19"/>
      <c r="R716" s="19"/>
    </row>
    <row r="717" spans="1:18" ht="18.75">
      <c r="A717" s="14">
        <v>712</v>
      </c>
      <c r="B717" s="15" t="s">
        <v>118</v>
      </c>
      <c r="C717" s="15" t="s">
        <v>810</v>
      </c>
      <c r="D717" s="16">
        <v>9550719.5305000003</v>
      </c>
      <c r="E717" s="16">
        <v>1591536.1440999999</v>
      </c>
      <c r="F717" s="16">
        <v>471443.41979999997</v>
      </c>
      <c r="G717" s="17">
        <f t="shared" si="11"/>
        <v>11613699.0944</v>
      </c>
      <c r="H717" s="18"/>
      <c r="I717" s="18"/>
      <c r="J717" s="19"/>
      <c r="K717" s="19"/>
      <c r="L717" s="19"/>
      <c r="M717" s="19"/>
      <c r="N717" s="18"/>
      <c r="O717" s="18"/>
      <c r="P717" s="19"/>
      <c r="Q717" s="19"/>
      <c r="R717" s="19"/>
    </row>
    <row r="718" spans="1:18" ht="18.75">
      <c r="A718" s="14">
        <v>713</v>
      </c>
      <c r="B718" s="15" t="s">
        <v>118</v>
      </c>
      <c r="C718" s="15" t="s">
        <v>812</v>
      </c>
      <c r="D718" s="16">
        <v>8552084.2682000007</v>
      </c>
      <c r="E718" s="16">
        <v>1425123.1205</v>
      </c>
      <c r="F718" s="16">
        <v>422148.70209999999</v>
      </c>
      <c r="G718" s="17">
        <f t="shared" si="11"/>
        <v>10399356.0908</v>
      </c>
      <c r="H718" s="18"/>
      <c r="I718" s="18"/>
      <c r="J718" s="19"/>
      <c r="K718" s="19"/>
      <c r="L718" s="19"/>
      <c r="M718" s="19"/>
      <c r="N718" s="18"/>
      <c r="O718" s="18"/>
      <c r="P718" s="19"/>
      <c r="Q718" s="19"/>
      <c r="R718" s="19"/>
    </row>
    <row r="719" spans="1:18" ht="37.5">
      <c r="A719" s="14">
        <v>714</v>
      </c>
      <c r="B719" s="15" t="s">
        <v>118</v>
      </c>
      <c r="C719" s="15" t="s">
        <v>814</v>
      </c>
      <c r="D719" s="16">
        <v>9503400.1039000005</v>
      </c>
      <c r="E719" s="16">
        <v>1583650.8137999999</v>
      </c>
      <c r="F719" s="16">
        <v>469107.63429999998</v>
      </c>
      <c r="G719" s="17">
        <f t="shared" si="11"/>
        <v>11556158.551999999</v>
      </c>
      <c r="H719" s="18"/>
      <c r="I719" s="18"/>
      <c r="J719" s="19"/>
      <c r="K719" s="19"/>
      <c r="L719" s="19"/>
      <c r="M719" s="19"/>
      <c r="N719" s="18"/>
      <c r="O719" s="18"/>
      <c r="P719" s="19"/>
      <c r="Q719" s="19"/>
      <c r="R719" s="19"/>
    </row>
    <row r="720" spans="1:18" ht="37.5">
      <c r="A720" s="14">
        <v>715</v>
      </c>
      <c r="B720" s="15" t="s">
        <v>118</v>
      </c>
      <c r="C720" s="15" t="s">
        <v>816</v>
      </c>
      <c r="D720" s="16">
        <v>9426626.9008000009</v>
      </c>
      <c r="E720" s="16">
        <v>1570857.2932</v>
      </c>
      <c r="F720" s="16">
        <v>465317.94900000002</v>
      </c>
      <c r="G720" s="17">
        <f t="shared" si="11"/>
        <v>11462802.142999999</v>
      </c>
      <c r="H720" s="18"/>
      <c r="I720" s="18"/>
      <c r="J720" s="19"/>
      <c r="K720" s="19"/>
      <c r="L720" s="19"/>
      <c r="M720" s="19"/>
      <c r="N720" s="18"/>
      <c r="O720" s="18"/>
      <c r="P720" s="19"/>
      <c r="Q720" s="19"/>
      <c r="R720" s="19"/>
    </row>
    <row r="721" spans="1:18" ht="18.75">
      <c r="A721" s="14">
        <v>716</v>
      </c>
      <c r="B721" s="15" t="s">
        <v>118</v>
      </c>
      <c r="C721" s="15" t="s">
        <v>818</v>
      </c>
      <c r="D721" s="16">
        <v>10555149.7905</v>
      </c>
      <c r="E721" s="16">
        <v>1758914.8487</v>
      </c>
      <c r="F721" s="16">
        <v>521024.19059999997</v>
      </c>
      <c r="G721" s="17">
        <f t="shared" si="11"/>
        <v>12835088.8298</v>
      </c>
      <c r="H721" s="18"/>
      <c r="I721" s="18"/>
      <c r="J721" s="19"/>
      <c r="K721" s="19"/>
      <c r="L721" s="19"/>
      <c r="M721" s="19"/>
      <c r="N721" s="18"/>
      <c r="O721" s="18"/>
      <c r="P721" s="19"/>
      <c r="Q721" s="19"/>
      <c r="R721" s="19"/>
    </row>
    <row r="722" spans="1:18" ht="18.75">
      <c r="A722" s="14">
        <v>717</v>
      </c>
      <c r="B722" s="15" t="s">
        <v>118</v>
      </c>
      <c r="C722" s="15" t="s">
        <v>820</v>
      </c>
      <c r="D722" s="16">
        <v>9731422.7332000006</v>
      </c>
      <c r="E722" s="16">
        <v>1621648.6059999999</v>
      </c>
      <c r="F722" s="16">
        <v>480363.3064</v>
      </c>
      <c r="G722" s="17">
        <f t="shared" si="11"/>
        <v>11833434.6456</v>
      </c>
      <c r="H722" s="18"/>
      <c r="I722" s="18"/>
      <c r="J722" s="19"/>
      <c r="K722" s="19"/>
      <c r="L722" s="19"/>
      <c r="M722" s="19"/>
      <c r="N722" s="18"/>
      <c r="O722" s="18"/>
      <c r="P722" s="19"/>
      <c r="Q722" s="19"/>
      <c r="R722" s="19"/>
    </row>
    <row r="723" spans="1:18" ht="18.75">
      <c r="A723" s="14">
        <v>718</v>
      </c>
      <c r="B723" s="15" t="s">
        <v>118</v>
      </c>
      <c r="C723" s="15" t="s">
        <v>822</v>
      </c>
      <c r="D723" s="16">
        <v>8855736.6773000006</v>
      </c>
      <c r="E723" s="16">
        <v>1475723.8928</v>
      </c>
      <c r="F723" s="16">
        <v>437137.61780000001</v>
      </c>
      <c r="G723" s="17">
        <f t="shared" si="11"/>
        <v>10768598.187899999</v>
      </c>
      <c r="H723" s="18"/>
      <c r="I723" s="18"/>
      <c r="J723" s="19"/>
      <c r="K723" s="19"/>
      <c r="L723" s="19"/>
      <c r="M723" s="19"/>
      <c r="N723" s="18"/>
      <c r="O723" s="18"/>
      <c r="P723" s="19"/>
      <c r="Q723" s="19"/>
      <c r="R723" s="19"/>
    </row>
    <row r="724" spans="1:18" ht="18.75">
      <c r="A724" s="14">
        <v>719</v>
      </c>
      <c r="B724" s="15" t="s">
        <v>118</v>
      </c>
      <c r="C724" s="15" t="s">
        <v>824</v>
      </c>
      <c r="D724" s="16">
        <v>9128901.9763999991</v>
      </c>
      <c r="E724" s="16">
        <v>1521244.2794999999</v>
      </c>
      <c r="F724" s="16">
        <v>450621.6262</v>
      </c>
      <c r="G724" s="17">
        <f t="shared" si="11"/>
        <v>11100767.882099999</v>
      </c>
      <c r="H724" s="18"/>
      <c r="I724" s="18"/>
      <c r="J724" s="19"/>
      <c r="K724" s="19"/>
      <c r="L724" s="19"/>
      <c r="M724" s="19"/>
      <c r="N724" s="18"/>
      <c r="O724" s="18"/>
      <c r="P724" s="19"/>
      <c r="Q724" s="19"/>
      <c r="R724" s="19"/>
    </row>
    <row r="725" spans="1:18" ht="18.75">
      <c r="A725" s="14">
        <v>720</v>
      </c>
      <c r="B725" s="15" t="s">
        <v>118</v>
      </c>
      <c r="C725" s="15" t="s">
        <v>826</v>
      </c>
      <c r="D725" s="16">
        <v>8783422.1953999996</v>
      </c>
      <c r="E725" s="16">
        <v>1463673.3754</v>
      </c>
      <c r="F725" s="16">
        <v>433568.02429999999</v>
      </c>
      <c r="G725" s="17">
        <f t="shared" si="11"/>
        <v>10680663.595100001</v>
      </c>
      <c r="H725" s="18"/>
      <c r="I725" s="18"/>
      <c r="J725" s="19"/>
      <c r="K725" s="19"/>
      <c r="L725" s="19"/>
      <c r="M725" s="19"/>
      <c r="N725" s="18"/>
      <c r="O725" s="18"/>
      <c r="P725" s="19"/>
      <c r="Q725" s="19"/>
      <c r="R725" s="19"/>
    </row>
    <row r="726" spans="1:18" ht="18.75">
      <c r="A726" s="14">
        <v>721</v>
      </c>
      <c r="B726" s="15" t="s">
        <v>118</v>
      </c>
      <c r="C726" s="15" t="s">
        <v>828</v>
      </c>
      <c r="D726" s="16">
        <v>8234456.3749000002</v>
      </c>
      <c r="E726" s="16">
        <v>1372193.4672999999</v>
      </c>
      <c r="F726" s="16">
        <v>406469.92729999998</v>
      </c>
      <c r="G726" s="17">
        <f t="shared" si="11"/>
        <v>10013119.7695</v>
      </c>
      <c r="H726" s="18"/>
      <c r="I726" s="18"/>
      <c r="J726" s="19"/>
      <c r="K726" s="19"/>
      <c r="L726" s="19"/>
      <c r="M726" s="19"/>
      <c r="N726" s="18"/>
      <c r="O726" s="18"/>
      <c r="P726" s="19"/>
      <c r="Q726" s="19"/>
      <c r="R726" s="19"/>
    </row>
    <row r="727" spans="1:18" ht="18.75">
      <c r="A727" s="14">
        <v>722</v>
      </c>
      <c r="B727" s="15" t="s">
        <v>119</v>
      </c>
      <c r="C727" s="15" t="s">
        <v>832</v>
      </c>
      <c r="D727" s="16">
        <v>8173294.8112000003</v>
      </c>
      <c r="E727" s="16">
        <v>1362001.4771</v>
      </c>
      <c r="F727" s="16">
        <v>403450.8651</v>
      </c>
      <c r="G727" s="17">
        <f t="shared" si="11"/>
        <v>9938747.1534000002</v>
      </c>
      <c r="H727" s="18"/>
      <c r="I727" s="18"/>
      <c r="J727" s="19"/>
      <c r="K727" s="19"/>
      <c r="L727" s="19"/>
      <c r="M727" s="19"/>
      <c r="N727" s="18"/>
      <c r="O727" s="18"/>
      <c r="P727" s="19"/>
      <c r="Q727" s="19"/>
      <c r="R727" s="19"/>
    </row>
    <row r="728" spans="1:18" ht="18.75">
      <c r="A728" s="14">
        <v>723</v>
      </c>
      <c r="B728" s="15" t="s">
        <v>119</v>
      </c>
      <c r="C728" s="15" t="s">
        <v>834</v>
      </c>
      <c r="D728" s="16">
        <v>13986389.6383</v>
      </c>
      <c r="E728" s="16">
        <v>2330698.1808000002</v>
      </c>
      <c r="F728" s="16">
        <v>690397.34019999998</v>
      </c>
      <c r="G728" s="17">
        <f t="shared" si="11"/>
        <v>17007485.159299999</v>
      </c>
      <c r="H728" s="18"/>
      <c r="I728" s="18"/>
      <c r="J728" s="19"/>
      <c r="K728" s="19"/>
      <c r="L728" s="19"/>
      <c r="M728" s="19"/>
      <c r="N728" s="18"/>
      <c r="O728" s="18"/>
      <c r="P728" s="19"/>
      <c r="Q728" s="19"/>
      <c r="R728" s="19"/>
    </row>
    <row r="729" spans="1:18" ht="18.75">
      <c r="A729" s="14">
        <v>724</v>
      </c>
      <c r="B729" s="15" t="s">
        <v>119</v>
      </c>
      <c r="C729" s="15" t="s">
        <v>836</v>
      </c>
      <c r="D729" s="16">
        <v>9606076.9359000009</v>
      </c>
      <c r="E729" s="16">
        <v>1600760.9267</v>
      </c>
      <c r="F729" s="16">
        <v>474175.9767</v>
      </c>
      <c r="G729" s="17">
        <f t="shared" si="11"/>
        <v>11681013.839299999</v>
      </c>
      <c r="H729" s="18"/>
      <c r="I729" s="18"/>
      <c r="J729" s="19"/>
      <c r="K729" s="19"/>
      <c r="L729" s="19"/>
      <c r="M729" s="19"/>
      <c r="N729" s="18"/>
      <c r="O729" s="18"/>
      <c r="P729" s="19"/>
      <c r="Q729" s="19"/>
      <c r="R729" s="19"/>
    </row>
    <row r="730" spans="1:18" ht="18.75">
      <c r="A730" s="14">
        <v>725</v>
      </c>
      <c r="B730" s="15" t="s">
        <v>119</v>
      </c>
      <c r="C730" s="15" t="s">
        <v>838</v>
      </c>
      <c r="D730" s="16">
        <v>11469713.308900001</v>
      </c>
      <c r="E730" s="16">
        <v>1911318.1195</v>
      </c>
      <c r="F730" s="16">
        <v>566168.95189999999</v>
      </c>
      <c r="G730" s="17">
        <f t="shared" si="11"/>
        <v>13947200.3803</v>
      </c>
      <c r="H730" s="18"/>
      <c r="I730" s="18"/>
      <c r="J730" s="19"/>
      <c r="K730" s="19"/>
      <c r="L730" s="19"/>
      <c r="M730" s="19"/>
      <c r="N730" s="18"/>
      <c r="O730" s="18"/>
      <c r="P730" s="19"/>
      <c r="Q730" s="19"/>
      <c r="R730" s="19"/>
    </row>
    <row r="731" spans="1:18" ht="18.75">
      <c r="A731" s="14">
        <v>726</v>
      </c>
      <c r="B731" s="15" t="s">
        <v>119</v>
      </c>
      <c r="C731" s="15" t="s">
        <v>840</v>
      </c>
      <c r="D731" s="16">
        <v>12391252.7797</v>
      </c>
      <c r="E731" s="16">
        <v>2064883.8662</v>
      </c>
      <c r="F731" s="16">
        <v>611658.06059999997</v>
      </c>
      <c r="G731" s="17">
        <f t="shared" si="11"/>
        <v>15067794.706499999</v>
      </c>
      <c r="H731" s="18"/>
      <c r="I731" s="18"/>
      <c r="J731" s="19"/>
      <c r="K731" s="19"/>
      <c r="L731" s="19"/>
      <c r="M731" s="19"/>
      <c r="N731" s="18"/>
      <c r="O731" s="18"/>
      <c r="P731" s="19"/>
      <c r="Q731" s="19"/>
      <c r="R731" s="19"/>
    </row>
    <row r="732" spans="1:18" ht="18.75">
      <c r="A732" s="14">
        <v>727</v>
      </c>
      <c r="B732" s="15" t="s">
        <v>119</v>
      </c>
      <c r="C732" s="15" t="s">
        <v>842</v>
      </c>
      <c r="D732" s="16">
        <v>8584046.2007999998</v>
      </c>
      <c r="E732" s="16">
        <v>1430449.2711</v>
      </c>
      <c r="F732" s="16">
        <v>423726.40970000002</v>
      </c>
      <c r="G732" s="17">
        <f t="shared" si="11"/>
        <v>10438221.8816</v>
      </c>
      <c r="H732" s="18"/>
      <c r="I732" s="18"/>
      <c r="J732" s="19"/>
      <c r="K732" s="19"/>
      <c r="L732" s="19"/>
      <c r="M732" s="19"/>
      <c r="N732" s="18"/>
      <c r="O732" s="18"/>
      <c r="P732" s="19"/>
      <c r="Q732" s="19"/>
      <c r="R732" s="19"/>
    </row>
    <row r="733" spans="1:18" ht="18.75">
      <c r="A733" s="14">
        <v>728</v>
      </c>
      <c r="B733" s="15" t="s">
        <v>119</v>
      </c>
      <c r="C733" s="15" t="s">
        <v>844</v>
      </c>
      <c r="D733" s="16">
        <v>8256376.8905999996</v>
      </c>
      <c r="E733" s="16">
        <v>1375846.3117</v>
      </c>
      <c r="F733" s="16">
        <v>407551.96960000001</v>
      </c>
      <c r="G733" s="17">
        <f t="shared" si="11"/>
        <v>10039775.1719</v>
      </c>
      <c r="H733" s="18"/>
      <c r="I733" s="18"/>
      <c r="J733" s="19"/>
      <c r="K733" s="19"/>
      <c r="L733" s="19"/>
      <c r="M733" s="19"/>
      <c r="N733" s="18"/>
      <c r="O733" s="18"/>
      <c r="P733" s="19"/>
      <c r="Q733" s="19"/>
      <c r="R733" s="19"/>
    </row>
    <row r="734" spans="1:18" ht="18.75">
      <c r="A734" s="14">
        <v>729</v>
      </c>
      <c r="B734" s="15" t="s">
        <v>119</v>
      </c>
      <c r="C734" s="15" t="s">
        <v>846</v>
      </c>
      <c r="D734" s="16">
        <v>12815026.0671</v>
      </c>
      <c r="E734" s="16">
        <v>2135501.6351000001</v>
      </c>
      <c r="F734" s="16">
        <v>632576.39320000005</v>
      </c>
      <c r="G734" s="17">
        <f t="shared" si="11"/>
        <v>15583104.0954</v>
      </c>
      <c r="H734" s="18"/>
      <c r="I734" s="18"/>
      <c r="J734" s="19"/>
      <c r="K734" s="19"/>
      <c r="L734" s="19"/>
      <c r="M734" s="19"/>
      <c r="N734" s="18"/>
      <c r="O734" s="18"/>
      <c r="P734" s="19"/>
      <c r="Q734" s="19"/>
      <c r="R734" s="19"/>
    </row>
    <row r="735" spans="1:18" ht="18.75">
      <c r="A735" s="14">
        <v>730</v>
      </c>
      <c r="B735" s="15" t="s">
        <v>119</v>
      </c>
      <c r="C735" s="15" t="s">
        <v>848</v>
      </c>
      <c r="D735" s="16">
        <v>9122238.8676999994</v>
      </c>
      <c r="E735" s="16">
        <v>1520133.9361</v>
      </c>
      <c r="F735" s="16">
        <v>450292.72129999998</v>
      </c>
      <c r="G735" s="17">
        <f t="shared" si="11"/>
        <v>11092665.5251</v>
      </c>
      <c r="H735" s="18"/>
      <c r="I735" s="18"/>
      <c r="J735" s="19"/>
      <c r="K735" s="19"/>
      <c r="L735" s="19"/>
      <c r="M735" s="19"/>
      <c r="N735" s="18"/>
      <c r="O735" s="18"/>
      <c r="P735" s="19"/>
      <c r="Q735" s="19"/>
      <c r="R735" s="19"/>
    </row>
    <row r="736" spans="1:18" ht="18.75">
      <c r="A736" s="14">
        <v>731</v>
      </c>
      <c r="B736" s="15" t="s">
        <v>119</v>
      </c>
      <c r="C736" s="15" t="s">
        <v>851</v>
      </c>
      <c r="D736" s="16">
        <v>8422542.3045000006</v>
      </c>
      <c r="E736" s="16">
        <v>1403536.1901</v>
      </c>
      <c r="F736" s="16">
        <v>415754.24080000003</v>
      </c>
      <c r="G736" s="17">
        <f t="shared" si="11"/>
        <v>10241832.735400001</v>
      </c>
      <c r="H736" s="18"/>
      <c r="I736" s="18"/>
      <c r="J736" s="19"/>
      <c r="K736" s="19"/>
      <c r="L736" s="19"/>
      <c r="M736" s="19"/>
      <c r="N736" s="18"/>
      <c r="O736" s="18"/>
      <c r="P736" s="19"/>
      <c r="Q736" s="19"/>
      <c r="R736" s="19"/>
    </row>
    <row r="737" spans="1:18" ht="18.75">
      <c r="A737" s="14">
        <v>732</v>
      </c>
      <c r="B737" s="15" t="s">
        <v>119</v>
      </c>
      <c r="C737" s="15" t="s">
        <v>853</v>
      </c>
      <c r="D737" s="16">
        <v>12569111.6888</v>
      </c>
      <c r="E737" s="16">
        <v>2094522.3537999999</v>
      </c>
      <c r="F737" s="16">
        <v>620437.54700000002</v>
      </c>
      <c r="G737" s="17">
        <f t="shared" si="11"/>
        <v>15284071.589600001</v>
      </c>
      <c r="H737" s="18"/>
      <c r="I737" s="18"/>
      <c r="J737" s="19"/>
      <c r="K737" s="19"/>
      <c r="L737" s="19"/>
      <c r="M737" s="19"/>
      <c r="N737" s="18"/>
      <c r="O737" s="18"/>
      <c r="P737" s="19"/>
      <c r="Q737" s="19"/>
      <c r="R737" s="19"/>
    </row>
    <row r="738" spans="1:18" ht="18.75">
      <c r="A738" s="14">
        <v>733</v>
      </c>
      <c r="B738" s="15" t="s">
        <v>119</v>
      </c>
      <c r="C738" s="15" t="s">
        <v>855</v>
      </c>
      <c r="D738" s="16">
        <v>9948858.2577999998</v>
      </c>
      <c r="E738" s="16">
        <v>1657882.1584000001</v>
      </c>
      <c r="F738" s="16">
        <v>491096.37709999998</v>
      </c>
      <c r="G738" s="17">
        <f t="shared" si="11"/>
        <v>12097836.793299999</v>
      </c>
      <c r="H738" s="18"/>
      <c r="I738" s="18"/>
      <c r="J738" s="19"/>
      <c r="K738" s="19"/>
      <c r="L738" s="19"/>
      <c r="M738" s="19"/>
      <c r="N738" s="18"/>
      <c r="O738" s="18"/>
      <c r="P738" s="19"/>
      <c r="Q738" s="19"/>
      <c r="R738" s="19"/>
    </row>
    <row r="739" spans="1:18" ht="18.75">
      <c r="A739" s="14">
        <v>734</v>
      </c>
      <c r="B739" s="15" t="s">
        <v>119</v>
      </c>
      <c r="C739" s="15" t="s">
        <v>857</v>
      </c>
      <c r="D739" s="16">
        <v>8550910.9394000005</v>
      </c>
      <c r="E739" s="16">
        <v>1424927.5963999999</v>
      </c>
      <c r="F739" s="16">
        <v>422090.78409999999</v>
      </c>
      <c r="G739" s="17">
        <f t="shared" si="11"/>
        <v>10397929.3199</v>
      </c>
      <c r="H739" s="18"/>
      <c r="I739" s="18"/>
      <c r="J739" s="19"/>
      <c r="K739" s="19"/>
      <c r="L739" s="19"/>
      <c r="M739" s="19"/>
      <c r="N739" s="18"/>
      <c r="O739" s="18"/>
      <c r="P739" s="19"/>
      <c r="Q739" s="19"/>
      <c r="R739" s="19"/>
    </row>
    <row r="740" spans="1:18" ht="18.75">
      <c r="A740" s="14">
        <v>735</v>
      </c>
      <c r="B740" s="15" t="s">
        <v>119</v>
      </c>
      <c r="C740" s="15" t="s">
        <v>859</v>
      </c>
      <c r="D740" s="16">
        <v>12247965.4976</v>
      </c>
      <c r="E740" s="16">
        <v>2041006.4099000001</v>
      </c>
      <c r="F740" s="16">
        <v>604585.10179999995</v>
      </c>
      <c r="G740" s="17">
        <f t="shared" si="11"/>
        <v>14893557.009299999</v>
      </c>
      <c r="H740" s="18"/>
      <c r="I740" s="18"/>
      <c r="J740" s="19"/>
      <c r="K740" s="19"/>
      <c r="L740" s="19"/>
      <c r="M740" s="19"/>
      <c r="N740" s="18"/>
      <c r="O740" s="18"/>
      <c r="P740" s="19"/>
      <c r="Q740" s="19"/>
      <c r="R740" s="19"/>
    </row>
    <row r="741" spans="1:18" ht="18.75">
      <c r="A741" s="14">
        <v>736</v>
      </c>
      <c r="B741" s="15" t="s">
        <v>119</v>
      </c>
      <c r="C741" s="15" t="s">
        <v>861</v>
      </c>
      <c r="D741" s="16">
        <v>8119339.1626000004</v>
      </c>
      <c r="E741" s="16">
        <v>1353010.2838999999</v>
      </c>
      <c r="F741" s="16">
        <v>400787.50180000003</v>
      </c>
      <c r="G741" s="17">
        <f t="shared" si="11"/>
        <v>9873136.9483000003</v>
      </c>
      <c r="H741" s="18"/>
      <c r="I741" s="18"/>
      <c r="J741" s="19"/>
      <c r="K741" s="19"/>
      <c r="L741" s="19"/>
      <c r="M741" s="19"/>
      <c r="N741" s="18"/>
      <c r="O741" s="18"/>
      <c r="P741" s="19"/>
      <c r="Q741" s="19"/>
      <c r="R741" s="19"/>
    </row>
    <row r="742" spans="1:18" ht="18.75">
      <c r="A742" s="14">
        <v>737</v>
      </c>
      <c r="B742" s="15" t="s">
        <v>119</v>
      </c>
      <c r="C742" s="15" t="s">
        <v>863</v>
      </c>
      <c r="D742" s="16">
        <v>8807856.5103999991</v>
      </c>
      <c r="E742" s="16">
        <v>1467745.1205</v>
      </c>
      <c r="F742" s="16">
        <v>434774.15299999999</v>
      </c>
      <c r="G742" s="17">
        <f t="shared" si="11"/>
        <v>10710375.7839</v>
      </c>
      <c r="H742" s="18"/>
      <c r="I742" s="18"/>
      <c r="J742" s="19"/>
      <c r="K742" s="19"/>
      <c r="L742" s="19"/>
      <c r="M742" s="19"/>
      <c r="N742" s="18"/>
      <c r="O742" s="18"/>
      <c r="P742" s="19"/>
      <c r="Q742" s="19"/>
      <c r="R742" s="19"/>
    </row>
    <row r="743" spans="1:18" ht="18.75">
      <c r="A743" s="14">
        <v>738</v>
      </c>
      <c r="B743" s="15" t="s">
        <v>120</v>
      </c>
      <c r="C743" s="15" t="s">
        <v>867</v>
      </c>
      <c r="D743" s="16">
        <v>9102395.9355999995</v>
      </c>
      <c r="E743" s="16">
        <v>1516827.3011</v>
      </c>
      <c r="F743" s="16">
        <v>449313.2328</v>
      </c>
      <c r="G743" s="17">
        <f t="shared" si="11"/>
        <v>11068536.4695</v>
      </c>
      <c r="H743" s="18"/>
      <c r="I743" s="18"/>
      <c r="J743" s="19"/>
      <c r="K743" s="19"/>
      <c r="L743" s="19"/>
      <c r="M743" s="19"/>
      <c r="N743" s="18"/>
      <c r="O743" s="18"/>
      <c r="P743" s="19"/>
      <c r="Q743" s="19"/>
      <c r="R743" s="19"/>
    </row>
    <row r="744" spans="1:18" ht="18.75">
      <c r="A744" s="14">
        <v>739</v>
      </c>
      <c r="B744" s="15" t="s">
        <v>120</v>
      </c>
      <c r="C744" s="15" t="s">
        <v>869</v>
      </c>
      <c r="D744" s="16">
        <v>10072702.270199999</v>
      </c>
      <c r="E744" s="16">
        <v>1678519.5796999999</v>
      </c>
      <c r="F744" s="16">
        <v>497209.57559999998</v>
      </c>
      <c r="G744" s="17">
        <f t="shared" si="11"/>
        <v>12248431.4255</v>
      </c>
      <c r="H744" s="18"/>
      <c r="I744" s="18"/>
      <c r="J744" s="19"/>
      <c r="K744" s="19"/>
      <c r="L744" s="19"/>
      <c r="M744" s="19"/>
      <c r="N744" s="18"/>
      <c r="O744" s="18"/>
      <c r="P744" s="19"/>
      <c r="Q744" s="19"/>
      <c r="R744" s="19"/>
    </row>
    <row r="745" spans="1:18" ht="18.75">
      <c r="A745" s="14">
        <v>740</v>
      </c>
      <c r="B745" s="15" t="s">
        <v>120</v>
      </c>
      <c r="C745" s="15" t="s">
        <v>871</v>
      </c>
      <c r="D745" s="16">
        <v>8433771.9089000002</v>
      </c>
      <c r="E745" s="16">
        <v>1405407.4964000001</v>
      </c>
      <c r="F745" s="16">
        <v>416308.55739999999</v>
      </c>
      <c r="G745" s="17">
        <f t="shared" si="11"/>
        <v>10255487.9627</v>
      </c>
      <c r="H745" s="18"/>
      <c r="I745" s="18"/>
      <c r="J745" s="19"/>
      <c r="K745" s="19"/>
      <c r="L745" s="19"/>
      <c r="M745" s="19"/>
      <c r="N745" s="18"/>
      <c r="O745" s="18"/>
      <c r="P745" s="19"/>
      <c r="Q745" s="19"/>
      <c r="R745" s="19"/>
    </row>
    <row r="746" spans="1:18" ht="18.75">
      <c r="A746" s="14">
        <v>741</v>
      </c>
      <c r="B746" s="15" t="s">
        <v>120</v>
      </c>
      <c r="C746" s="15" t="s">
        <v>873</v>
      </c>
      <c r="D746" s="16">
        <v>9442749.7405999992</v>
      </c>
      <c r="E746" s="16">
        <v>1573544.0104</v>
      </c>
      <c r="F746" s="16">
        <v>466113.80589999998</v>
      </c>
      <c r="G746" s="17">
        <f t="shared" si="11"/>
        <v>11482407.5569</v>
      </c>
      <c r="H746" s="18"/>
      <c r="I746" s="18"/>
      <c r="J746" s="19"/>
      <c r="K746" s="19"/>
      <c r="L746" s="19"/>
      <c r="M746" s="19"/>
      <c r="N746" s="18"/>
      <c r="O746" s="18"/>
      <c r="P746" s="19"/>
      <c r="Q746" s="19"/>
      <c r="R746" s="19"/>
    </row>
    <row r="747" spans="1:18" ht="18.75">
      <c r="A747" s="14">
        <v>742</v>
      </c>
      <c r="B747" s="15" t="s">
        <v>120</v>
      </c>
      <c r="C747" s="15" t="s">
        <v>875</v>
      </c>
      <c r="D747" s="16">
        <v>13244178.8857</v>
      </c>
      <c r="E747" s="16">
        <v>2207015.8513000002</v>
      </c>
      <c r="F747" s="16">
        <v>653760.27069999999</v>
      </c>
      <c r="G747" s="17">
        <f t="shared" si="11"/>
        <v>16104955.0077</v>
      </c>
      <c r="H747" s="18"/>
      <c r="I747" s="18"/>
      <c r="J747" s="19"/>
      <c r="K747" s="19"/>
      <c r="L747" s="19"/>
      <c r="M747" s="19"/>
      <c r="N747" s="18"/>
      <c r="O747" s="18"/>
      <c r="P747" s="19"/>
      <c r="Q747" s="19"/>
      <c r="R747" s="19"/>
    </row>
    <row r="748" spans="1:18" ht="18.75">
      <c r="A748" s="14">
        <v>743</v>
      </c>
      <c r="B748" s="15" t="s">
        <v>120</v>
      </c>
      <c r="C748" s="15" t="s">
        <v>877</v>
      </c>
      <c r="D748" s="16">
        <v>10976003.620999999</v>
      </c>
      <c r="E748" s="16">
        <v>1829046.1179</v>
      </c>
      <c r="F748" s="16">
        <v>541798.41280000005</v>
      </c>
      <c r="G748" s="17">
        <f t="shared" si="11"/>
        <v>13346848.151699999</v>
      </c>
      <c r="H748" s="18"/>
      <c r="I748" s="18"/>
      <c r="J748" s="19"/>
      <c r="K748" s="19"/>
      <c r="L748" s="19"/>
      <c r="M748" s="19"/>
      <c r="N748" s="18"/>
      <c r="O748" s="18"/>
      <c r="P748" s="19"/>
      <c r="Q748" s="19"/>
      <c r="R748" s="19"/>
    </row>
    <row r="749" spans="1:18" ht="18.75">
      <c r="A749" s="14">
        <v>744</v>
      </c>
      <c r="B749" s="15" t="s">
        <v>120</v>
      </c>
      <c r="C749" s="15" t="s">
        <v>879</v>
      </c>
      <c r="D749" s="16">
        <v>10105279.2004</v>
      </c>
      <c r="E749" s="16">
        <v>1683948.2138</v>
      </c>
      <c r="F749" s="16">
        <v>498817.64079999999</v>
      </c>
      <c r="G749" s="17">
        <f t="shared" si="11"/>
        <v>12288045.055</v>
      </c>
      <c r="H749" s="18"/>
      <c r="I749" s="18"/>
      <c r="J749" s="19"/>
      <c r="K749" s="19"/>
      <c r="L749" s="19"/>
      <c r="M749" s="19"/>
      <c r="N749" s="18"/>
      <c r="O749" s="18"/>
      <c r="P749" s="19"/>
      <c r="Q749" s="19"/>
      <c r="R749" s="19"/>
    </row>
    <row r="750" spans="1:18" ht="18.75">
      <c r="A750" s="14">
        <v>745</v>
      </c>
      <c r="B750" s="15" t="s">
        <v>120</v>
      </c>
      <c r="C750" s="15" t="s">
        <v>881</v>
      </c>
      <c r="D750" s="16">
        <v>8779414.8967000004</v>
      </c>
      <c r="E750" s="16">
        <v>1463005.5974000001</v>
      </c>
      <c r="F750" s="16">
        <v>433370.2156</v>
      </c>
      <c r="G750" s="17">
        <f t="shared" si="11"/>
        <v>10675790.7097</v>
      </c>
      <c r="H750" s="18"/>
      <c r="I750" s="18"/>
      <c r="J750" s="19"/>
      <c r="K750" s="19"/>
      <c r="L750" s="19"/>
      <c r="M750" s="19"/>
      <c r="N750" s="18"/>
      <c r="O750" s="18"/>
      <c r="P750" s="19"/>
      <c r="Q750" s="19"/>
      <c r="R750" s="19"/>
    </row>
    <row r="751" spans="1:18" ht="18.75">
      <c r="A751" s="14">
        <v>746</v>
      </c>
      <c r="B751" s="15" t="s">
        <v>120</v>
      </c>
      <c r="C751" s="15" t="s">
        <v>883</v>
      </c>
      <c r="D751" s="16">
        <v>11578643.4662</v>
      </c>
      <c r="E751" s="16">
        <v>1929470.2893999999</v>
      </c>
      <c r="F751" s="16">
        <v>571545.97140000004</v>
      </c>
      <c r="G751" s="17">
        <f t="shared" si="11"/>
        <v>14079659.727</v>
      </c>
      <c r="H751" s="18"/>
      <c r="I751" s="18"/>
      <c r="J751" s="19"/>
      <c r="K751" s="19"/>
      <c r="L751" s="19"/>
      <c r="M751" s="19"/>
      <c r="N751" s="18"/>
      <c r="O751" s="18"/>
      <c r="P751" s="19"/>
      <c r="Q751" s="19"/>
      <c r="R751" s="19"/>
    </row>
    <row r="752" spans="1:18" ht="18.75">
      <c r="A752" s="14">
        <v>747</v>
      </c>
      <c r="B752" s="15" t="s">
        <v>120</v>
      </c>
      <c r="C752" s="15" t="s">
        <v>885</v>
      </c>
      <c r="D752" s="16">
        <v>8165891.4659000002</v>
      </c>
      <c r="E752" s="16">
        <v>1360767.7804</v>
      </c>
      <c r="F752" s="16">
        <v>403085.42050000001</v>
      </c>
      <c r="G752" s="17">
        <f t="shared" si="11"/>
        <v>9929744.6667999998</v>
      </c>
      <c r="H752" s="18"/>
      <c r="I752" s="18"/>
      <c r="J752" s="19"/>
      <c r="K752" s="19"/>
      <c r="L752" s="19"/>
      <c r="M752" s="19"/>
      <c r="N752" s="18"/>
      <c r="O752" s="18"/>
      <c r="P752" s="19"/>
      <c r="Q752" s="19"/>
      <c r="R752" s="19"/>
    </row>
    <row r="753" spans="1:18" ht="18.75">
      <c r="A753" s="14">
        <v>748</v>
      </c>
      <c r="B753" s="15" t="s">
        <v>120</v>
      </c>
      <c r="C753" s="15" t="s">
        <v>887</v>
      </c>
      <c r="D753" s="16">
        <v>7821625.7035999997</v>
      </c>
      <c r="E753" s="16">
        <v>1303399.1809</v>
      </c>
      <c r="F753" s="16">
        <v>386091.745</v>
      </c>
      <c r="G753" s="17">
        <f t="shared" si="11"/>
        <v>9511116.6294999998</v>
      </c>
      <c r="H753" s="18"/>
      <c r="I753" s="18"/>
      <c r="J753" s="19"/>
      <c r="K753" s="19"/>
      <c r="L753" s="19"/>
      <c r="M753" s="19"/>
      <c r="N753" s="18"/>
      <c r="O753" s="18"/>
      <c r="P753" s="19"/>
      <c r="Q753" s="19"/>
      <c r="R753" s="19"/>
    </row>
    <row r="754" spans="1:18" ht="18.75">
      <c r="A754" s="14">
        <v>749</v>
      </c>
      <c r="B754" s="15" t="s">
        <v>120</v>
      </c>
      <c r="C754" s="15" t="s">
        <v>889</v>
      </c>
      <c r="D754" s="16">
        <v>8385978.8890000004</v>
      </c>
      <c r="E754" s="16">
        <v>1397443.2463</v>
      </c>
      <c r="F754" s="16">
        <v>413949.39439999999</v>
      </c>
      <c r="G754" s="17">
        <f t="shared" si="11"/>
        <v>10197371.5297</v>
      </c>
      <c r="H754" s="18"/>
      <c r="I754" s="18"/>
      <c r="J754" s="19"/>
      <c r="K754" s="19"/>
      <c r="L754" s="19"/>
      <c r="M754" s="19"/>
      <c r="N754" s="18"/>
      <c r="O754" s="18"/>
      <c r="P754" s="19"/>
      <c r="Q754" s="19"/>
      <c r="R754" s="19"/>
    </row>
    <row r="755" spans="1:18" ht="18.75">
      <c r="A755" s="14">
        <v>750</v>
      </c>
      <c r="B755" s="15" t="s">
        <v>120</v>
      </c>
      <c r="C755" s="15" t="s">
        <v>891</v>
      </c>
      <c r="D755" s="16">
        <v>9120743.8780000005</v>
      </c>
      <c r="E755" s="16">
        <v>1519884.8104000001</v>
      </c>
      <c r="F755" s="16">
        <v>450218.92550000001</v>
      </c>
      <c r="G755" s="17">
        <f t="shared" si="11"/>
        <v>11090847.6139</v>
      </c>
      <c r="H755" s="18"/>
      <c r="I755" s="18"/>
      <c r="J755" s="19"/>
      <c r="K755" s="19"/>
      <c r="L755" s="19"/>
      <c r="M755" s="19"/>
      <c r="N755" s="18"/>
      <c r="O755" s="18"/>
      <c r="P755" s="19"/>
      <c r="Q755" s="19"/>
      <c r="R755" s="19"/>
    </row>
    <row r="756" spans="1:18" ht="18.75">
      <c r="A756" s="14">
        <v>751</v>
      </c>
      <c r="B756" s="15" t="s">
        <v>120</v>
      </c>
      <c r="C756" s="15" t="s">
        <v>893</v>
      </c>
      <c r="D756" s="16">
        <v>10036341.074200001</v>
      </c>
      <c r="E756" s="16">
        <v>1672460.3337999999</v>
      </c>
      <c r="F756" s="16">
        <v>495414.71120000002</v>
      </c>
      <c r="G756" s="17">
        <f t="shared" si="11"/>
        <v>12204216.119200001</v>
      </c>
      <c r="H756" s="18"/>
      <c r="I756" s="18"/>
      <c r="J756" s="19"/>
      <c r="K756" s="19"/>
      <c r="L756" s="19"/>
      <c r="M756" s="19"/>
      <c r="N756" s="18"/>
      <c r="O756" s="18"/>
      <c r="P756" s="19"/>
      <c r="Q756" s="19"/>
      <c r="R756" s="19"/>
    </row>
    <row r="757" spans="1:18" ht="18.75">
      <c r="A757" s="14">
        <v>752</v>
      </c>
      <c r="B757" s="15" t="s">
        <v>120</v>
      </c>
      <c r="C757" s="15" t="s">
        <v>895</v>
      </c>
      <c r="D757" s="16">
        <v>9308605.9669000003</v>
      </c>
      <c r="E757" s="16">
        <v>1551190.2323</v>
      </c>
      <c r="F757" s="16">
        <v>459492.18969999999</v>
      </c>
      <c r="G757" s="17">
        <f t="shared" si="11"/>
        <v>11319288.388900001</v>
      </c>
      <c r="H757" s="18"/>
      <c r="I757" s="18"/>
      <c r="J757" s="19"/>
      <c r="K757" s="19"/>
      <c r="L757" s="19"/>
      <c r="M757" s="19"/>
      <c r="N757" s="18"/>
      <c r="O757" s="18"/>
      <c r="P757" s="19"/>
      <c r="Q757" s="19"/>
      <c r="R757" s="19"/>
    </row>
    <row r="758" spans="1:18" ht="18.75">
      <c r="A758" s="14">
        <v>753</v>
      </c>
      <c r="B758" s="15" t="s">
        <v>120</v>
      </c>
      <c r="C758" s="15" t="s">
        <v>897</v>
      </c>
      <c r="D758" s="16">
        <v>9701162.8490999993</v>
      </c>
      <c r="E758" s="16">
        <v>1616606.0855</v>
      </c>
      <c r="F758" s="16">
        <v>478869.61550000001</v>
      </c>
      <c r="G758" s="17">
        <f t="shared" si="11"/>
        <v>11796638.550100001</v>
      </c>
      <c r="H758" s="18"/>
      <c r="I758" s="18"/>
      <c r="J758" s="19"/>
      <c r="K758" s="19"/>
      <c r="L758" s="19"/>
      <c r="M758" s="19"/>
      <c r="N758" s="18"/>
      <c r="O758" s="18"/>
      <c r="P758" s="19"/>
      <c r="Q758" s="19"/>
      <c r="R758" s="19"/>
    </row>
    <row r="759" spans="1:18" ht="18.75">
      <c r="A759" s="14">
        <v>754</v>
      </c>
      <c r="B759" s="15" t="s">
        <v>120</v>
      </c>
      <c r="C759" s="15" t="s">
        <v>899</v>
      </c>
      <c r="D759" s="16">
        <v>9678109.4923999999</v>
      </c>
      <c r="E759" s="16">
        <v>1612764.4639000001</v>
      </c>
      <c r="F759" s="16">
        <v>477731.65379999997</v>
      </c>
      <c r="G759" s="17">
        <f t="shared" si="11"/>
        <v>11768605.610099999</v>
      </c>
      <c r="H759" s="18"/>
      <c r="I759" s="18"/>
      <c r="J759" s="19"/>
      <c r="K759" s="19"/>
      <c r="L759" s="19"/>
      <c r="M759" s="19"/>
      <c r="N759" s="18"/>
      <c r="O759" s="18"/>
      <c r="P759" s="19"/>
      <c r="Q759" s="19"/>
      <c r="R759" s="19"/>
    </row>
    <row r="760" spans="1:18" ht="18.75">
      <c r="A760" s="14">
        <v>755</v>
      </c>
      <c r="B760" s="15" t="s">
        <v>121</v>
      </c>
      <c r="C760" s="15" t="s">
        <v>903</v>
      </c>
      <c r="D760" s="16">
        <v>9109718.2072999999</v>
      </c>
      <c r="E760" s="16">
        <v>1518047.4876999999</v>
      </c>
      <c r="F760" s="16">
        <v>449674.67540000001</v>
      </c>
      <c r="G760" s="17">
        <f t="shared" si="11"/>
        <v>11077440.3704</v>
      </c>
      <c r="H760" s="18"/>
      <c r="I760" s="18"/>
      <c r="J760" s="19"/>
      <c r="K760" s="19"/>
      <c r="L760" s="19"/>
      <c r="M760" s="19"/>
      <c r="N760" s="18"/>
      <c r="O760" s="18"/>
      <c r="P760" s="19"/>
      <c r="Q760" s="19"/>
      <c r="R760" s="19"/>
    </row>
    <row r="761" spans="1:18" ht="18.75">
      <c r="A761" s="14">
        <v>756</v>
      </c>
      <c r="B761" s="15" t="s">
        <v>121</v>
      </c>
      <c r="C761" s="15" t="s">
        <v>905</v>
      </c>
      <c r="D761" s="16">
        <v>8820484.0489000008</v>
      </c>
      <c r="E761" s="16">
        <v>1469849.3791</v>
      </c>
      <c r="F761" s="16">
        <v>435397.47460000002</v>
      </c>
      <c r="G761" s="17">
        <f t="shared" si="11"/>
        <v>10725730.9026</v>
      </c>
      <c r="H761" s="18"/>
      <c r="I761" s="18"/>
      <c r="J761" s="19"/>
      <c r="K761" s="19"/>
      <c r="L761" s="19"/>
      <c r="M761" s="19"/>
      <c r="N761" s="18"/>
      <c r="O761" s="18"/>
      <c r="P761" s="19"/>
      <c r="Q761" s="19"/>
      <c r="R761" s="19"/>
    </row>
    <row r="762" spans="1:18" ht="18.75">
      <c r="A762" s="14">
        <v>757</v>
      </c>
      <c r="B762" s="15" t="s">
        <v>121</v>
      </c>
      <c r="C762" s="15" t="s">
        <v>907</v>
      </c>
      <c r="D762" s="16">
        <v>10409615.950300001</v>
      </c>
      <c r="E762" s="16">
        <v>1734663.0249000001</v>
      </c>
      <c r="F762" s="16">
        <v>513840.337</v>
      </c>
      <c r="G762" s="17">
        <f t="shared" si="11"/>
        <v>12658119.312200001</v>
      </c>
      <c r="H762" s="18"/>
      <c r="I762" s="18"/>
      <c r="J762" s="19"/>
      <c r="K762" s="19"/>
      <c r="L762" s="19"/>
      <c r="M762" s="19"/>
      <c r="N762" s="18"/>
      <c r="O762" s="18"/>
      <c r="P762" s="19"/>
      <c r="Q762" s="19"/>
      <c r="R762" s="19"/>
    </row>
    <row r="763" spans="1:18" ht="18.75">
      <c r="A763" s="14">
        <v>758</v>
      </c>
      <c r="B763" s="15" t="s">
        <v>121</v>
      </c>
      <c r="C763" s="15" t="s">
        <v>909</v>
      </c>
      <c r="D763" s="16">
        <v>11489179.16</v>
      </c>
      <c r="E763" s="16">
        <v>1914561.9176</v>
      </c>
      <c r="F763" s="16">
        <v>567129.82680000004</v>
      </c>
      <c r="G763" s="17">
        <f t="shared" si="11"/>
        <v>13970870.9044</v>
      </c>
      <c r="H763" s="18"/>
      <c r="I763" s="18"/>
      <c r="J763" s="19"/>
      <c r="K763" s="19"/>
      <c r="L763" s="19"/>
      <c r="M763" s="19"/>
      <c r="N763" s="18"/>
      <c r="O763" s="18"/>
      <c r="P763" s="19"/>
      <c r="Q763" s="19"/>
      <c r="R763" s="19"/>
    </row>
    <row r="764" spans="1:18" ht="18.75">
      <c r="A764" s="14">
        <v>759</v>
      </c>
      <c r="B764" s="15" t="s">
        <v>121</v>
      </c>
      <c r="C764" s="15" t="s">
        <v>911</v>
      </c>
      <c r="D764" s="16">
        <v>10000106.037</v>
      </c>
      <c r="E764" s="16">
        <v>1666422.1111000001</v>
      </c>
      <c r="F764" s="16">
        <v>493626.07429999998</v>
      </c>
      <c r="G764" s="17">
        <f t="shared" si="11"/>
        <v>12160154.2224</v>
      </c>
      <c r="H764" s="18"/>
      <c r="I764" s="18"/>
      <c r="J764" s="19"/>
      <c r="K764" s="19"/>
      <c r="L764" s="19"/>
      <c r="M764" s="19"/>
      <c r="N764" s="18"/>
      <c r="O764" s="18"/>
      <c r="P764" s="19"/>
      <c r="Q764" s="19"/>
      <c r="R764" s="19"/>
    </row>
    <row r="765" spans="1:18" ht="18.75">
      <c r="A765" s="14">
        <v>760</v>
      </c>
      <c r="B765" s="15" t="s">
        <v>121</v>
      </c>
      <c r="C765" s="15" t="s">
        <v>913</v>
      </c>
      <c r="D765" s="16">
        <v>13885723.411</v>
      </c>
      <c r="E765" s="16">
        <v>2313923.1159000001</v>
      </c>
      <c r="F765" s="16">
        <v>685428.24549999996</v>
      </c>
      <c r="G765" s="17">
        <f t="shared" si="11"/>
        <v>16885074.772399999</v>
      </c>
      <c r="H765" s="18"/>
      <c r="I765" s="18"/>
      <c r="J765" s="19"/>
      <c r="K765" s="19"/>
      <c r="L765" s="19"/>
      <c r="M765" s="19"/>
      <c r="N765" s="18"/>
      <c r="O765" s="18"/>
      <c r="P765" s="19"/>
      <c r="Q765" s="19"/>
      <c r="R765" s="19"/>
    </row>
    <row r="766" spans="1:18" ht="37.5">
      <c r="A766" s="14">
        <v>761</v>
      </c>
      <c r="B766" s="15" t="s">
        <v>121</v>
      </c>
      <c r="C766" s="15" t="s">
        <v>915</v>
      </c>
      <c r="D766" s="16">
        <v>10545604.5107</v>
      </c>
      <c r="E766" s="16">
        <v>1757324.219</v>
      </c>
      <c r="F766" s="16">
        <v>520553.01569999999</v>
      </c>
      <c r="G766" s="17">
        <f t="shared" si="11"/>
        <v>12823481.7454</v>
      </c>
      <c r="H766" s="18"/>
      <c r="I766" s="18"/>
      <c r="J766" s="19"/>
      <c r="K766" s="19"/>
      <c r="L766" s="19"/>
      <c r="M766" s="19"/>
      <c r="N766" s="18"/>
      <c r="O766" s="18"/>
      <c r="P766" s="19"/>
      <c r="Q766" s="19"/>
      <c r="R766" s="19"/>
    </row>
    <row r="767" spans="1:18" ht="18.75">
      <c r="A767" s="14">
        <v>762</v>
      </c>
      <c r="B767" s="15" t="s">
        <v>121</v>
      </c>
      <c r="C767" s="15" t="s">
        <v>829</v>
      </c>
      <c r="D767" s="16">
        <v>9567734.6497000009</v>
      </c>
      <c r="E767" s="16">
        <v>1594371.5511</v>
      </c>
      <c r="F767" s="16">
        <v>472283.32150000002</v>
      </c>
      <c r="G767" s="17">
        <f t="shared" si="11"/>
        <v>11634389.522299999</v>
      </c>
      <c r="H767" s="18"/>
      <c r="I767" s="18"/>
      <c r="J767" s="19"/>
      <c r="K767" s="19"/>
      <c r="L767" s="19"/>
      <c r="M767" s="19"/>
      <c r="N767" s="18"/>
      <c r="O767" s="18"/>
      <c r="P767" s="19"/>
      <c r="Q767" s="19"/>
      <c r="R767" s="19"/>
    </row>
    <row r="768" spans="1:18" ht="18.75">
      <c r="A768" s="14">
        <v>763</v>
      </c>
      <c r="B768" s="15" t="s">
        <v>121</v>
      </c>
      <c r="C768" s="15" t="s">
        <v>918</v>
      </c>
      <c r="D768" s="16">
        <v>10342991.722200001</v>
      </c>
      <c r="E768" s="16">
        <v>1723560.7339999999</v>
      </c>
      <c r="F768" s="16">
        <v>510551.6262</v>
      </c>
      <c r="G768" s="17">
        <f t="shared" si="11"/>
        <v>12577104.0824</v>
      </c>
      <c r="H768" s="18"/>
      <c r="I768" s="18"/>
      <c r="J768" s="19"/>
      <c r="K768" s="19"/>
      <c r="L768" s="19"/>
      <c r="M768" s="19"/>
      <c r="N768" s="18"/>
      <c r="O768" s="18"/>
      <c r="P768" s="19"/>
      <c r="Q768" s="19"/>
      <c r="R768" s="19"/>
    </row>
    <row r="769" spans="1:18" ht="18.75">
      <c r="A769" s="14">
        <v>764</v>
      </c>
      <c r="B769" s="15" t="s">
        <v>121</v>
      </c>
      <c r="C769" s="15" t="s">
        <v>920</v>
      </c>
      <c r="D769" s="16">
        <v>13651905.569</v>
      </c>
      <c r="E769" s="16">
        <v>2274959.6069</v>
      </c>
      <c r="F769" s="16">
        <v>673886.50950000004</v>
      </c>
      <c r="G769" s="17">
        <f t="shared" si="11"/>
        <v>16600751.6854</v>
      </c>
      <c r="H769" s="18"/>
      <c r="I769" s="18"/>
      <c r="J769" s="19"/>
      <c r="K769" s="19"/>
      <c r="L769" s="19"/>
      <c r="M769" s="19"/>
      <c r="N769" s="18"/>
      <c r="O769" s="18"/>
      <c r="P769" s="19"/>
      <c r="Q769" s="19"/>
      <c r="R769" s="19"/>
    </row>
    <row r="770" spans="1:18" ht="18.75">
      <c r="A770" s="14">
        <v>765</v>
      </c>
      <c r="B770" s="15" t="s">
        <v>121</v>
      </c>
      <c r="C770" s="15" t="s">
        <v>922</v>
      </c>
      <c r="D770" s="16">
        <v>8523976.3512999993</v>
      </c>
      <c r="E770" s="16">
        <v>1420439.2046999999</v>
      </c>
      <c r="F770" s="16">
        <v>420761.23670000001</v>
      </c>
      <c r="G770" s="17">
        <f t="shared" si="11"/>
        <v>10365176.7927</v>
      </c>
      <c r="H770" s="18"/>
      <c r="I770" s="18"/>
      <c r="J770" s="19"/>
      <c r="K770" s="19"/>
      <c r="L770" s="19"/>
      <c r="M770" s="19"/>
      <c r="N770" s="18"/>
      <c r="O770" s="18"/>
      <c r="P770" s="19"/>
      <c r="Q770" s="19"/>
      <c r="R770" s="19"/>
    </row>
    <row r="771" spans="1:18" ht="37.5">
      <c r="A771" s="14">
        <v>766</v>
      </c>
      <c r="B771" s="15" t="s">
        <v>121</v>
      </c>
      <c r="C771" s="15" t="s">
        <v>924</v>
      </c>
      <c r="D771" s="16">
        <v>9845333.5752000008</v>
      </c>
      <c r="E771" s="16">
        <v>1640630.7593</v>
      </c>
      <c r="F771" s="16">
        <v>485986.18300000002</v>
      </c>
      <c r="G771" s="17">
        <f t="shared" si="11"/>
        <v>11971950.5175</v>
      </c>
      <c r="H771" s="18"/>
      <c r="I771" s="18"/>
      <c r="J771" s="19"/>
      <c r="K771" s="19"/>
      <c r="L771" s="19"/>
      <c r="M771" s="19"/>
      <c r="N771" s="18"/>
      <c r="O771" s="18"/>
      <c r="P771" s="19"/>
      <c r="Q771" s="19"/>
      <c r="R771" s="19"/>
    </row>
    <row r="772" spans="1:18" ht="18.75">
      <c r="A772" s="14">
        <v>767</v>
      </c>
      <c r="B772" s="15" t="s">
        <v>121</v>
      </c>
      <c r="C772" s="15" t="s">
        <v>926</v>
      </c>
      <c r="D772" s="16">
        <v>10430807.2667</v>
      </c>
      <c r="E772" s="16">
        <v>1738194.3552999999</v>
      </c>
      <c r="F772" s="16">
        <v>514886.38449999999</v>
      </c>
      <c r="G772" s="17">
        <f t="shared" si="11"/>
        <v>12683888.0065</v>
      </c>
      <c r="H772" s="18"/>
      <c r="I772" s="18"/>
      <c r="J772" s="19"/>
      <c r="K772" s="19"/>
      <c r="L772" s="19"/>
      <c r="M772" s="19"/>
      <c r="N772" s="18"/>
      <c r="O772" s="18"/>
      <c r="P772" s="19"/>
      <c r="Q772" s="19"/>
      <c r="R772" s="19"/>
    </row>
    <row r="773" spans="1:18" ht="18.75">
      <c r="A773" s="14">
        <v>768</v>
      </c>
      <c r="B773" s="15" t="s">
        <v>121</v>
      </c>
      <c r="C773" s="15" t="s">
        <v>928</v>
      </c>
      <c r="D773" s="16">
        <v>11519856.4508</v>
      </c>
      <c r="E773" s="16">
        <v>1919673.9950000001</v>
      </c>
      <c r="F773" s="16">
        <v>568644.12179999996</v>
      </c>
      <c r="G773" s="17">
        <f t="shared" si="11"/>
        <v>14008174.567600001</v>
      </c>
      <c r="H773" s="18"/>
      <c r="I773" s="18"/>
      <c r="J773" s="19"/>
      <c r="K773" s="19"/>
      <c r="L773" s="19"/>
      <c r="M773" s="19"/>
      <c r="N773" s="18"/>
      <c r="O773" s="18"/>
      <c r="P773" s="19"/>
      <c r="Q773" s="19"/>
      <c r="R773" s="19"/>
    </row>
    <row r="774" spans="1:18" ht="18.75">
      <c r="A774" s="14">
        <v>769</v>
      </c>
      <c r="B774" s="15" t="s">
        <v>932</v>
      </c>
      <c r="C774" s="15" t="s">
        <v>933</v>
      </c>
      <c r="D774" s="16">
        <v>7609680.3509999998</v>
      </c>
      <c r="E774" s="16">
        <v>1268080.5131999999</v>
      </c>
      <c r="F774" s="16">
        <v>375629.68070000003</v>
      </c>
      <c r="G774" s="17">
        <f t="shared" si="11"/>
        <v>9253390.5449000001</v>
      </c>
      <c r="H774" s="18"/>
      <c r="I774" s="18"/>
      <c r="J774" s="19"/>
      <c r="K774" s="19"/>
      <c r="L774" s="19"/>
      <c r="M774" s="19"/>
      <c r="N774" s="18"/>
      <c r="O774" s="18"/>
      <c r="P774" s="19"/>
      <c r="Q774" s="19"/>
      <c r="R774" s="19"/>
    </row>
    <row r="775" spans="1:18" ht="37.5">
      <c r="A775" s="14">
        <v>770</v>
      </c>
      <c r="B775" s="15" t="s">
        <v>932</v>
      </c>
      <c r="C775" s="15" t="s">
        <v>935</v>
      </c>
      <c r="D775" s="16">
        <v>19425712.788400002</v>
      </c>
      <c r="E775" s="16">
        <v>3237109.4060999998</v>
      </c>
      <c r="F775" s="16">
        <v>958893.66650000005</v>
      </c>
      <c r="G775" s="17">
        <f t="shared" ref="G775:G779" si="12">D775+E775+F775</f>
        <v>23621715.861000001</v>
      </c>
      <c r="H775" s="18"/>
      <c r="I775" s="18"/>
      <c r="J775" s="19"/>
      <c r="K775" s="19"/>
      <c r="L775" s="19"/>
      <c r="M775" s="19"/>
      <c r="N775" s="18"/>
      <c r="O775" s="18"/>
      <c r="P775" s="19"/>
      <c r="Q775" s="19"/>
      <c r="R775" s="19"/>
    </row>
    <row r="776" spans="1:18" ht="18.75">
      <c r="A776" s="14">
        <v>771</v>
      </c>
      <c r="B776" s="15" t="s">
        <v>932</v>
      </c>
      <c r="C776" s="15" t="s">
        <v>937</v>
      </c>
      <c r="D776" s="16">
        <v>10941972.789100001</v>
      </c>
      <c r="E776" s="16">
        <v>1823375.2050000001</v>
      </c>
      <c r="F776" s="16">
        <v>540118.57999999996</v>
      </c>
      <c r="G776" s="17">
        <f t="shared" si="12"/>
        <v>13305466.574100001</v>
      </c>
      <c r="H776" s="18"/>
      <c r="I776" s="18"/>
      <c r="J776" s="19"/>
      <c r="K776" s="19"/>
      <c r="L776" s="19"/>
      <c r="M776" s="19"/>
      <c r="N776" s="18"/>
      <c r="O776" s="18"/>
      <c r="P776" s="19"/>
      <c r="Q776" s="19"/>
      <c r="R776" s="19"/>
    </row>
    <row r="777" spans="1:18" ht="18.75">
      <c r="A777" s="14">
        <v>772</v>
      </c>
      <c r="B777" s="15" t="s">
        <v>932</v>
      </c>
      <c r="C777" s="15" t="s">
        <v>939</v>
      </c>
      <c r="D777" s="16">
        <v>9377415.7443000004</v>
      </c>
      <c r="E777" s="16">
        <v>1562656.7242000001</v>
      </c>
      <c r="F777" s="16">
        <v>462888.78370000003</v>
      </c>
      <c r="G777" s="17">
        <f t="shared" si="12"/>
        <v>11402961.2522</v>
      </c>
      <c r="H777" s="18"/>
      <c r="I777" s="18"/>
      <c r="J777" s="19"/>
      <c r="K777" s="19"/>
      <c r="L777" s="19"/>
      <c r="M777" s="19"/>
      <c r="N777" s="18"/>
      <c r="O777" s="18"/>
      <c r="P777" s="19"/>
      <c r="Q777" s="19"/>
      <c r="R777" s="19"/>
    </row>
    <row r="778" spans="1:18" ht="18.75">
      <c r="A778" s="14">
        <v>773</v>
      </c>
      <c r="B778" s="15" t="s">
        <v>932</v>
      </c>
      <c r="C778" s="15" t="s">
        <v>941</v>
      </c>
      <c r="D778" s="16">
        <v>8910139.4694999997</v>
      </c>
      <c r="E778" s="16">
        <v>1484789.5981999999</v>
      </c>
      <c r="F778" s="16">
        <v>439823.05300000001</v>
      </c>
      <c r="G778" s="17">
        <f t="shared" si="12"/>
        <v>10834752.1207</v>
      </c>
      <c r="H778" s="18"/>
      <c r="I778" s="18"/>
      <c r="J778" s="19"/>
      <c r="K778" s="19"/>
      <c r="L778" s="19"/>
      <c r="M778" s="19"/>
      <c r="N778" s="18"/>
      <c r="O778" s="18"/>
      <c r="P778" s="19"/>
      <c r="Q778" s="19"/>
      <c r="R778" s="19"/>
    </row>
    <row r="779" spans="1:18" ht="18.75">
      <c r="A779" s="14">
        <v>774</v>
      </c>
      <c r="B779" s="15" t="s">
        <v>932</v>
      </c>
      <c r="C779" s="15" t="s">
        <v>943</v>
      </c>
      <c r="D779" s="16">
        <v>9165307.6107000001</v>
      </c>
      <c r="E779" s="16">
        <v>1527310.9306000001</v>
      </c>
      <c r="F779" s="16">
        <v>452418.68420000002</v>
      </c>
      <c r="G779" s="17">
        <f t="shared" si="12"/>
        <v>11145037.225500001</v>
      </c>
      <c r="H779" s="18"/>
      <c r="I779" s="18"/>
      <c r="J779" s="19"/>
      <c r="K779" s="19"/>
      <c r="L779" s="19"/>
      <c r="M779" s="19"/>
      <c r="N779" s="18"/>
      <c r="O779" s="18"/>
      <c r="P779" s="19"/>
      <c r="Q779" s="19"/>
      <c r="R779" s="19"/>
    </row>
    <row r="780" spans="1:18" ht="18.75">
      <c r="A780" s="20"/>
      <c r="B780" s="205" t="s">
        <v>42</v>
      </c>
      <c r="C780" s="206"/>
      <c r="D780" s="21">
        <f>SUM(D6:D779)</f>
        <v>7201132992.9021997</v>
      </c>
      <c r="E780" s="21">
        <f>SUM(E6:E779)</f>
        <v>1199999999.9983001</v>
      </c>
      <c r="F780" s="21">
        <f>SUM(F6:F779)</f>
        <v>355462931.72259998</v>
      </c>
      <c r="G780" s="21">
        <f>SUM(G6:G779)</f>
        <v>8756595924.6230907</v>
      </c>
    </row>
    <row r="800" spans="9:9">
      <c r="I800" s="19"/>
    </row>
    <row r="801" spans="9:9">
      <c r="I801" s="19"/>
    </row>
    <row r="802" spans="9:9">
      <c r="I802" s="19"/>
    </row>
    <row r="803" spans="9:9">
      <c r="I803" s="19"/>
    </row>
    <row r="804" spans="9:9">
      <c r="I804" s="19"/>
    </row>
    <row r="805" spans="9:9">
      <c r="I805" s="19"/>
    </row>
    <row r="806" spans="9:9">
      <c r="I806" s="19"/>
    </row>
    <row r="807" spans="9:9">
      <c r="I807" s="19"/>
    </row>
    <row r="808" spans="9:9">
      <c r="I808" s="19"/>
    </row>
    <row r="809" spans="9:9">
      <c r="I809" s="19"/>
    </row>
    <row r="810" spans="9:9">
      <c r="I810" s="19"/>
    </row>
  </sheetData>
  <mergeCells count="4">
    <mergeCell ref="A1:G1"/>
    <mergeCell ref="A2:G2"/>
    <mergeCell ref="A3:G3"/>
    <mergeCell ref="B780:C78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MONTHENTRY</vt:lpstr>
      <vt:lpstr>Sum &amp; FG</vt:lpstr>
      <vt:lpstr>State Details</vt:lpstr>
      <vt:lpstr>LGCs  Details</vt:lpstr>
      <vt:lpstr>Summary</vt:lpstr>
      <vt:lpstr>Ecology to States</vt:lpstr>
      <vt:lpstr>Ecology to LGCs</vt:lpstr>
      <vt:lpstr>ECOLOGY TO INDIVIDUAL LGCS</vt:lpstr>
      <vt:lpstr>acctmonth</vt:lpstr>
      <vt:lpstr>previuosmonth</vt:lpstr>
      <vt:lpstr>'LGCs  Details'!Print_Area</vt:lpstr>
      <vt:lpstr>'State Details'!Print_Area</vt:lpstr>
      <vt:lpstr>'Sum &amp; FG'!Print_Area</vt:lpstr>
      <vt:lpstr>Summary!Print_Area</vt:lpstr>
    </vt:vector>
  </TitlesOfParts>
  <Company>OAGF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FUNDS</dc:creator>
  <cp:lastModifiedBy>USER</cp:lastModifiedBy>
  <cp:lastPrinted>2026-06-10T13:31:00Z</cp:lastPrinted>
  <dcterms:created xsi:type="dcterms:W3CDTF">2003-11-12T09:54:00Z</dcterms:created>
  <dcterms:modified xsi:type="dcterms:W3CDTF">2026-06-10T19:42:32Z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BD0B322157484682A9F1CFBD1A67B887_13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